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9BFA77E0-7360-4150-AFC1-730F09551D9A}" xr6:coauthVersionLast="47" xr6:coauthVersionMax="47" xr10:uidLastSave="{00000000-0000-0000-0000-000000000000}"/>
  <bookViews>
    <workbookView xWindow="38865" yWindow="-2520" windowWidth="15375" windowHeight="799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6" i="1" l="1"/>
  <c r="AA56" i="1"/>
  <c r="AC56" i="1" s="1"/>
  <c r="AC55" i="1"/>
  <c r="AB55" i="1"/>
  <c r="AA55" i="1"/>
  <c r="AB54" i="1"/>
  <c r="AC54" i="1" s="1"/>
  <c r="AA54" i="1"/>
  <c r="AA52" i="1"/>
  <c r="AA57" i="1" s="1"/>
  <c r="AC51" i="1"/>
  <c r="AB51" i="1"/>
  <c r="AA51" i="1"/>
  <c r="AB50" i="1"/>
  <c r="AC50" i="1" s="1"/>
  <c r="AA50" i="1"/>
  <c r="AB49" i="1"/>
  <c r="AC49" i="1" s="1"/>
  <c r="AA49" i="1"/>
  <c r="AB48" i="1"/>
  <c r="AC48" i="1" s="1"/>
  <c r="AA48" i="1"/>
  <c r="AC43" i="1"/>
  <c r="AB43" i="1"/>
  <c r="AA43" i="1"/>
  <c r="AB42" i="1"/>
  <c r="AA42" i="1"/>
  <c r="AC42" i="1" s="1"/>
  <c r="AB41" i="1"/>
  <c r="AC41" i="1" s="1"/>
  <c r="AA41" i="1"/>
  <c r="AB38" i="1"/>
  <c r="AC38" i="1" s="1"/>
  <c r="AA38" i="1"/>
  <c r="AB37" i="1"/>
  <c r="AC37" i="1" s="1"/>
  <c r="AA37" i="1"/>
  <c r="AB36" i="1"/>
  <c r="AB39" i="1" s="1"/>
  <c r="AA36" i="1"/>
  <c r="AB35" i="1"/>
  <c r="AA35" i="1"/>
  <c r="AA39" i="1" s="1"/>
  <c r="AA44" i="1" s="1"/>
  <c r="L39" i="4"/>
  <c r="K39" i="4"/>
  <c r="F39" i="4"/>
  <c r="E39" i="4"/>
  <c r="L19" i="4"/>
  <c r="K19" i="4"/>
  <c r="F19" i="4"/>
  <c r="E19" i="4"/>
  <c r="L38" i="4"/>
  <c r="K38" i="4"/>
  <c r="F38" i="4"/>
  <c r="E38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8" i="4"/>
  <c r="K18" i="4"/>
  <c r="F18" i="4"/>
  <c r="E18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AB44" i="1" l="1"/>
  <c r="AC44" i="1" s="1"/>
  <c r="AC39" i="1"/>
  <c r="AC36" i="1"/>
  <c r="AB52" i="1"/>
  <c r="AC35" i="1"/>
  <c r="F41" i="4"/>
  <c r="K41" i="4"/>
  <c r="E41" i="4"/>
  <c r="L41" i="4"/>
  <c r="AB57" i="1" l="1"/>
  <c r="AC57" i="1" s="1"/>
  <c r="AC52" i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R210" i="1" s="1"/>
  <c r="P210" i="1"/>
  <c r="S210" i="1" s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R247" i="1" l="1"/>
  <c r="Y229" i="1"/>
  <c r="X210" i="1"/>
  <c r="Y113" i="1"/>
  <c r="S94" i="1"/>
  <c r="R191" i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<sst xmlns="http://schemas.openxmlformats.org/spreadsheetml/2006/main" count="12248" uniqueCount="7662">
  <si>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</si>
  <si>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</si>
  <si>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</si>
  <si>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</si>
  <si>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</si>
  <si>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</si>
  <si>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</si>
  <si>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</si>
  <si>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</si>
  <si>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</si>
  <si>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</si>
  <si>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</si>
  <si>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</si>
  <si>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</si>
  <si>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</si>
  <si>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</si>
  <si>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</si>
  <si>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</si>
  <si>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</si>
  <si>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</si>
  <si>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</si>
  <si>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</si>
  <si>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</si>
  <si>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</si>
  <si>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</si>
  <si>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</si>
  <si>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</si>
  <si>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</si>
  <si>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</si>
  <si>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</si>
  <si>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</si>
  <si>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</si>
  <si>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</si>
  <si>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</si>
  <si>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</si>
  <si>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</si>
  <si>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</si>
  <si>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</si>
  <si>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</si>
  <si>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</si>
  <si>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</si>
  <si>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</si>
  <si>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</si>
  <si>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</si>
  <si>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</si>
  <si>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</si>
  <si>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</si>
  <si>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</si>
  <si>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</si>
  <si>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</si>
  <si>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</si>
  <si>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</si>
  <si>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</si>
  <si>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</si>
  <si>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</si>
  <si>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</si>
  <si>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</si>
  <si>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</si>
  <si>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</si>
  <si>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</si>
  <si>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</si>
  <si>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</si>
  <si>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</si>
  <si>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</si>
  <si>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</si>
  <si>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</si>
  <si>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</si>
  <si>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</si>
  <si>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</si>
  <si>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</si>
  <si>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</si>
  <si>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</si>
  <si>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</si>
  <si>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</si>
  <si>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</si>
  <si>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</si>
  <si>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</si>
  <si>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</si>
  <si>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</si>
  <si>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</si>
  <si>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</si>
  <si>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</si>
  <si>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</si>
  <si>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</si>
  <si>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</si>
  <si>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</si>
  <si>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</si>
  <si>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</si>
  <si>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</si>
  <si>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</si>
  <si>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</si>
  <si>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</si>
  <si>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</si>
  <si>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</si>
  <si>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</si>
  <si>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</si>
  <si>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</si>
  <si>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</si>
  <si>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</si>
  <si>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</si>
  <si>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</si>
  <si>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</si>
  <si>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</si>
  <si>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</si>
  <si>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</si>
  <si>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</si>
  <si>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</si>
  <si>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</si>
  <si>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</si>
  <si>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</si>
  <si>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</si>
  <si>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</si>
  <si>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</si>
  <si>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</si>
  <si>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</si>
  <si>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</si>
  <si>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</si>
  <si>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</si>
  <si>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</si>
  <si>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</si>
  <si>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</si>
  <si>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</si>
  <si>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</si>
  <si>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</si>
  <si>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</si>
  <si>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</si>
  <si>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</si>
  <si>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</si>
  <si>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</si>
  <si>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</si>
  <si>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</si>
  <si>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</si>
  <si>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</si>
  <si>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</si>
  <si>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</si>
  <si>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</si>
  <si>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</si>
  <si>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</si>
  <si>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</si>
  <si>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</si>
  <si>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</si>
  <si>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</si>
  <si>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</si>
  <si>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</si>
  <si>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</si>
  <si>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</si>
  <si>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</si>
  <si>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</si>
  <si>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</si>
  <si>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</si>
  <si>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</si>
  <si>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</si>
  <si>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</si>
  <si>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</si>
  <si>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</si>
  <si>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</si>
  <si>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</si>
  <si>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</si>
  <si>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</si>
  <si>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</si>
  <si>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</si>
  <si>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</si>
  <si>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</si>
  <si>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</si>
  <si>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</si>
  <si>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</si>
  <si>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</si>
  <si>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</si>
  <si>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</si>
  <si>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</si>
  <si>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</si>
  <si>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</si>
  <si>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</si>
  <si>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</si>
  <si>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</si>
  <si>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</si>
  <si>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</si>
  <si>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</si>
  <si>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</si>
  <si>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</si>
  <si>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</si>
  <si>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</si>
  <si>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</si>
  <si>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</si>
  <si>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</si>
  <si>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</si>
  <si>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</si>
  <si>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</si>
  <si>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</si>
  <si>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</si>
  <si>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</si>
  <si>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</si>
  <si>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</si>
  <si>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</si>
  <si>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</si>
  <si>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</si>
  <si>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</si>
  <si>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</si>
  <si>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</si>
  <si>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</si>
  <si>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</si>
  <si>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</si>
  <si>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</si>
  <si>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</si>
  <si>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</si>
  <si>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</si>
  <si>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</si>
  <si>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</si>
  <si>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</si>
  <si>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</si>
  <si>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</si>
  <si>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</si>
  <si>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</si>
  <si>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</si>
  <si>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</si>
  <si>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</si>
  <si>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</si>
  <si>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</si>
  <si>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</si>
  <si>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</si>
  <si>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</si>
  <si>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</si>
  <si>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</si>
  <si>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</si>
  <si>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</si>
  <si>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</si>
  <si>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</si>
  <si>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</si>
  <si>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</si>
  <si>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</si>
  <si>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</si>
  <si>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</si>
  <si>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</si>
  <si>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</si>
  <si>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</si>
  <si>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</si>
  <si>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</si>
  <si>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</si>
  <si>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</si>
  <si>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</si>
  <si>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</si>
  <si>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</si>
  <si>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</si>
  <si>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</si>
  <si>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</si>
  <si>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</si>
  <si>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</si>
  <si>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</si>
  <si>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</si>
  <si>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</si>
  <si>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</si>
  <si>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</si>
  <si>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</si>
  <si>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</si>
  <si>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</si>
  <si>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</si>
  <si>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</si>
  <si>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</si>
  <si>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</si>
  <si>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</si>
  <si>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</si>
  <si>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</si>
  <si>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</si>
  <si>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</si>
  <si>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</si>
  <si>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</si>
  <si>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</si>
  <si>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</si>
  <si>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</si>
  <si>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</si>
  <si>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</si>
  <si>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</si>
  <si>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</si>
  <si>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</si>
  <si>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</si>
  <si>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</si>
  <si>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</si>
  <si>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</si>
  <si>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</si>
  <si>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</si>
  <si>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</si>
  <si>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</si>
  <si>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</si>
  <si>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</si>
  <si>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</si>
  <si>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</si>
  <si>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</si>
  <si>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</si>
  <si>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</si>
  <si>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</si>
  <si>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</si>
  <si>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</si>
  <si>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</si>
  <si>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</si>
  <si>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</si>
  <si>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</si>
  <si>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</si>
  <si>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</si>
  <si>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</si>
  <si>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</si>
  <si>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</si>
  <si>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</si>
  <si>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</si>
  <si>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</si>
  <si>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</si>
  <si>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</si>
  <si>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</si>
  <si>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</si>
  <si>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</si>
  <si>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</si>
  <si>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</si>
  <si>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</si>
  <si>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</si>
  <si>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</si>
  <si>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</si>
  <si>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</si>
  <si>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</si>
  <si>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</si>
  <si>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</si>
  <si>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</si>
  <si>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</si>
  <si>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</si>
  <si>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</si>
  <si>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</si>
  <si>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</si>
  <si>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</si>
  <si>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</si>
  <si>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</si>
  <si>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</si>
  <si>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</si>
  <si>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</si>
  <si>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</si>
  <si>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</si>
  <si>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</si>
  <si>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</si>
  <si>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</si>
  <si>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</si>
  <si>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</si>
  <si>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</si>
  <si>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</si>
  <si>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</si>
  <si>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</si>
  <si>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</si>
  <si>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</si>
  <si>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</si>
  <si>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</si>
  <si>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</si>
  <si>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</si>
  <si>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</si>
  <si>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</si>
  <si>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</si>
  <si>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</si>
  <si>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</si>
  <si>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</si>
  <si>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</si>
  <si>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</si>
  <si>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</si>
  <si>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</si>
  <si>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</si>
  <si>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</si>
  <si>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</si>
  <si>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</si>
  <si>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</si>
  <si>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</si>
  <si>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</si>
  <si>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</si>
  <si>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</si>
  <si>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</si>
  <si>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</si>
  <si>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</si>
  <si>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</si>
  <si>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</si>
  <si>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</si>
  <si>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</si>
  <si>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</si>
  <si>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</si>
  <si>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</si>
  <si>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</si>
  <si>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</si>
  <si>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</si>
  <si>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</si>
  <si>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</si>
  <si>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</si>
  <si>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</si>
  <si>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</si>
  <si>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</si>
  <si>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</si>
  <si>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</si>
  <si>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</si>
  <si>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</si>
  <si>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</si>
  <si>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</si>
  <si>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</si>
  <si>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</si>
  <si>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</si>
  <si>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</si>
  <si>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</si>
  <si>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</si>
  <si>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</si>
  <si>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</si>
  <si>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</si>
  <si>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</si>
  <si>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</si>
  <si>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</si>
  <si>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</si>
  <si>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</si>
  <si>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</si>
  <si>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</si>
  <si>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</si>
  <si>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</si>
  <si>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</si>
  <si>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</si>
  <si>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</si>
  <si>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</si>
  <si>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</si>
  <si>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</si>
  <si>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</si>
  <si>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</si>
  <si>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</si>
  <si>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</si>
  <si>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</si>
  <si>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</si>
  <si>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</si>
  <si>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</si>
  <si>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</si>
  <si>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</si>
  <si>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</si>
  <si>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</si>
  <si>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</si>
  <si>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</si>
  <si>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</si>
  <si>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</si>
  <si>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</si>
  <si>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</si>
  <si>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</si>
  <si>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</si>
  <si>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</si>
  <si>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</si>
  <si>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</si>
  <si>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</si>
  <si>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</si>
  <si>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</si>
  <si>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</si>
  <si>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</si>
  <si>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</si>
  <si>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</si>
  <si>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</si>
  <si>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</si>
  <si>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</si>
  <si>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</si>
  <si>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</si>
  <si>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</si>
  <si>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</si>
  <si>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</si>
  <si>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</si>
  <si>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</si>
  <si>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</si>
  <si>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</si>
  <si>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</si>
  <si>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</si>
  <si>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</si>
  <si>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</si>
  <si>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</si>
  <si>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</si>
  <si>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</si>
  <si>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</si>
  <si>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</si>
  <si>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</si>
  <si>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</si>
  <si>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</si>
  <si>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</si>
  <si>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</si>
  <si>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</si>
  <si>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</si>
  <si>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</si>
  <si>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</si>
  <si>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</si>
  <si>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</si>
  <si>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</si>
  <si>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</si>
  <si>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</si>
  <si>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</si>
  <si>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</si>
  <si>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</si>
  <si>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</si>
  <si>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</si>
  <si>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</si>
  <si>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</si>
  <si>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</si>
  <si>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</si>
  <si>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</si>
  <si>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</si>
  <si>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</si>
  <si>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</si>
  <si>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</si>
  <si>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</si>
  <si>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</si>
  <si>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</si>
  <si>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</si>
  <si>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</si>
  <si>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</si>
  <si>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</si>
  <si>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</si>
  <si>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</si>
  <si>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</si>
  <si>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</si>
  <si>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</si>
  <si>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</si>
  <si>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</si>
  <si>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</si>
  <si>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</si>
  <si>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</si>
  <si>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</si>
  <si>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</si>
  <si>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</si>
  <si>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</si>
  <si>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</si>
  <si>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</si>
  <si>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</si>
  <si>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</si>
  <si>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</si>
  <si>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</si>
  <si>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</si>
  <si>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</si>
  <si>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</si>
  <si>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</si>
  <si>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</si>
  <si>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</si>
  <si>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</si>
  <si>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</si>
  <si>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</si>
  <si>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</si>
  <si>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</si>
  <si>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</si>
  <si>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</si>
  <si>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</si>
  <si>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</si>
  <si>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</si>
  <si>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</si>
  <si>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</si>
  <si>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</si>
  <si>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</si>
  <si>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</si>
  <si>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</si>
  <si>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</si>
  <si>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</si>
  <si>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</si>
  <si>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</si>
  <si>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</si>
  <si>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</si>
  <si>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</si>
  <si>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</si>
  <si>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</si>
  <si>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</si>
  <si>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</si>
  <si>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</si>
  <si>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</si>
  <si>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</si>
  <si>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</si>
  <si>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</si>
  <si>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</si>
  <si>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</si>
  <si>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</si>
  <si>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</si>
  <si>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</si>
  <si>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</si>
  <si>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</si>
  <si>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</si>
  <si>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</si>
  <si>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</si>
  <si>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</si>
  <si>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</si>
  <si>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</si>
  <si>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</si>
  <si>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</si>
  <si>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</si>
  <si>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</si>
  <si>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</si>
  <si>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</si>
  <si>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</si>
  <si>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</si>
  <si>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</si>
  <si>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</si>
  <si>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</si>
  <si>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</si>
  <si>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</si>
  <si>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</si>
  <si>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</si>
  <si>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</si>
  <si>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</si>
  <si>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</si>
  <si>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</si>
  <si>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</si>
  <si>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</si>
  <si>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</si>
  <si>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</si>
  <si>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</si>
  <si>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</si>
  <si>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</si>
  <si>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</si>
  <si>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</si>
  <si>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</si>
  <si>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</si>
  <si>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</si>
  <si>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</si>
  <si>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</si>
  <si>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</si>
  <si>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</si>
  <si>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</si>
  <si>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</si>
  <si>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</si>
  <si>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</si>
  <si>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</si>
  <si>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</si>
  <si>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</si>
  <si>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</si>
  <si>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</si>
  <si>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</si>
  <si>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</si>
  <si>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</si>
  <si>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</si>
  <si>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</si>
  <si>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</si>
  <si>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</si>
  <si>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</si>
  <si>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</si>
  <si>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</si>
  <si>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</si>
  <si>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</si>
  <si>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</si>
  <si>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</si>
  <si>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</si>
  <si>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</si>
  <si>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</si>
  <si>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</si>
  <si>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</si>
  <si>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</si>
  <si>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</si>
  <si>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</si>
  <si>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</si>
  <si>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</si>
  <si>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</si>
  <si>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</si>
  <si>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</si>
  <si>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</si>
  <si>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</si>
  <si>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</si>
  <si>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</si>
  <si>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</si>
  <si>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</si>
  <si>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</si>
  <si>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</si>
  <si>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</si>
  <si>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</si>
  <si>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</si>
  <si>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</si>
  <si>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</si>
  <si>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</si>
  <si>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</si>
  <si>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</si>
  <si>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</si>
  <si>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</si>
  <si>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</si>
  <si>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</si>
  <si>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</si>
  <si>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</si>
  <si>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</si>
  <si>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</si>
  <si>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</si>
  <si>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</si>
  <si>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</si>
  <si>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</si>
  <si>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</si>
  <si>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</si>
  <si>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</si>
  <si>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</si>
  <si>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</si>
  <si>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</si>
  <si>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</si>
  <si>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</si>
  <si>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</si>
  <si>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</si>
  <si>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</si>
  <si>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</si>
  <si>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</si>
  <si>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</si>
  <si>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</si>
  <si>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</si>
  <si>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</si>
  <si>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</si>
  <si>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</si>
  <si>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</si>
  <si>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</si>
  <si>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</si>
  <si>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</si>
  <si>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</si>
  <si>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</si>
  <si>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</si>
  <si>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</si>
  <si>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</si>
  <si>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</si>
  <si>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</si>
  <si>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</si>
  <si>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</si>
  <si>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</si>
  <si>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</si>
  <si>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</si>
  <si>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</si>
  <si>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</si>
  <si>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</si>
  <si>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</si>
  <si>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</si>
  <si>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</si>
  <si>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</si>
  <si>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</si>
  <si>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</si>
  <si>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</si>
  <si>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</si>
  <si>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</si>
  <si>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</si>
  <si>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</si>
  <si>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</si>
  <si>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</si>
  <si>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</si>
  <si>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</si>
  <si>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</si>
  <si>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</si>
  <si>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</si>
  <si>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</si>
  <si>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</si>
  <si>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</si>
  <si>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</si>
  <si>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</si>
  <si>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</si>
  <si>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</si>
  <si>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</si>
  <si>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</si>
  <si>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</si>
  <si>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</si>
  <si>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</si>
  <si>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</si>
  <si>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</si>
  <si>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</si>
  <si>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</si>
  <si>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</si>
  <si>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</si>
  <si>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</si>
  <si>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</si>
  <si>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</si>
  <si>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</si>
  <si>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</si>
  <si>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</si>
  <si>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</si>
  <si>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</si>
  <si>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</si>
  <si>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</si>
  <si>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</si>
  <si>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</si>
  <si>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</si>
  <si>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</si>
  <si>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</si>
  <si>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</si>
  <si>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</si>
  <si>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</si>
  <si>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</si>
  <si>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</si>
  <si>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</si>
  <si>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</si>
  <si>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</si>
  <si>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</si>
  <si>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</si>
  <si>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</si>
  <si>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</si>
  <si>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</si>
  <si>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</si>
  <si>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</si>
  <si>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</si>
  <si>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</si>
  <si>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</si>
  <si>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</si>
  <si>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</si>
  <si>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</si>
  <si>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</si>
  <si>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</si>
  <si>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</si>
  <si>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</si>
  <si>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</si>
  <si>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</si>
  <si>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</si>
  <si>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</si>
  <si>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</si>
  <si>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</si>
  <si>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</si>
  <si>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</si>
  <si>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</si>
  <si>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</si>
  <si>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</si>
  <si>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</si>
  <si>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</si>
  <si>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</si>
  <si>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</si>
  <si>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</si>
  <si>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</si>
  <si>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</si>
  <si>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</si>
  <si>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</si>
  <si>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</si>
  <si>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</si>
  <si>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</si>
  <si>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</si>
  <si>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</si>
  <si>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</si>
  <si>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</si>
  <si>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</si>
  <si>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</si>
  <si>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</si>
  <si>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</si>
  <si>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</si>
  <si>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</si>
  <si>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</si>
  <si>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</si>
  <si>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</si>
  <si>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</si>
  <si>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</si>
  <si>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</si>
  <si>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</si>
  <si>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</si>
  <si>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</si>
  <si>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</si>
  <si>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</si>
  <si>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</si>
  <si>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</si>
  <si>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</si>
  <si>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</si>
  <si>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</si>
  <si>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</si>
  <si>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</si>
  <si>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</si>
  <si>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</si>
  <si>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</si>
  <si>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</si>
  <si>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</si>
  <si>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</si>
  <si>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</si>
  <si>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</si>
  <si>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</si>
  <si>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</si>
  <si>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</si>
  <si>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</si>
  <si>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</si>
  <si>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</si>
  <si>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</si>
  <si>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</si>
  <si>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</si>
  <si>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</si>
  <si>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</si>
  <si>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</si>
  <si>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</si>
  <si>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</si>
  <si>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</si>
  <si>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</si>
  <si>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</si>
  <si>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</si>
  <si>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</si>
  <si>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</si>
  <si>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</si>
  <si>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</si>
  <si>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</si>
  <si>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</si>
  <si>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</si>
  <si>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</si>
  <si>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</si>
  <si>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</si>
  <si>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</si>
  <si>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</si>
  <si>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</si>
  <si>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</si>
  <si>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</si>
  <si>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</si>
  <si>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</si>
  <si>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</si>
  <si>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</si>
  <si>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</si>
  <si>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</si>
  <si>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</si>
  <si>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</si>
  <si>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</si>
  <si>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</si>
  <si>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</si>
  <si>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</si>
  <si>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</si>
  <si>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</si>
  <si>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</si>
  <si>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</si>
  <si>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</si>
  <si>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</si>
  <si>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</si>
  <si>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</si>
  <si>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</si>
  <si>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</si>
  <si>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</si>
  <si>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</si>
  <si>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</si>
  <si>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</si>
  <si>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</si>
  <si>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</si>
  <si>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</si>
  <si>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</si>
  <si>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</si>
  <si>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</si>
  <si>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</si>
  <si>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</si>
  <si>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</si>
  <si>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</si>
  <si>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</si>
  <si>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</si>
  <si>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</si>
  <si>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</si>
  <si>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</si>
  <si>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</si>
  <si>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</si>
  <si>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</si>
  <si>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</si>
  <si>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</si>
  <si>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</si>
  <si>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</si>
  <si>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</si>
  <si>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</si>
  <si>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</si>
  <si>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</si>
  <si>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</si>
  <si>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</si>
  <si>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</si>
  <si>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</si>
  <si>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</si>
  <si>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</si>
  <si>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</si>
  <si>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</si>
  <si>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</si>
  <si>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</si>
  <si>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</si>
  <si>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</si>
  <si>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</si>
  <si>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</si>
  <si>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</si>
  <si>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</si>
  <si>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</si>
  <si>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</si>
  <si>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</si>
  <si>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</si>
  <si>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</si>
  <si>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</si>
  <si>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</si>
  <si>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</si>
  <si>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</si>
  <si>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</si>
  <si>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</si>
  <si>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</si>
  <si>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</si>
  <si>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</si>
  <si>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</si>
  <si>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</si>
  <si>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</si>
  <si>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</si>
  <si>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</si>
  <si>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</si>
  <si>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</si>
  <si>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</si>
  <si>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</si>
  <si>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</si>
  <si>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</si>
  <si>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</si>
  <si>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</si>
  <si>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</si>
  <si>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</si>
  <si>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</si>
  <si>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</si>
  <si>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</si>
  <si>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</si>
  <si>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</si>
  <si>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</si>
  <si>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</si>
  <si>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</si>
  <si>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</si>
  <si>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</si>
  <si>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</si>
  <si>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</si>
  <si>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</si>
  <si>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</si>
  <si>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</si>
  <si>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</si>
  <si>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</si>
  <si>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</si>
  <si>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</si>
  <si>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</si>
  <si>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</si>
  <si>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</si>
  <si>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</si>
  <si>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</si>
  <si>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</si>
  <si>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</si>
  <si>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</si>
  <si>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</si>
  <si>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</si>
  <si>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</si>
  <si>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</si>
  <si>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</si>
  <si>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</si>
  <si>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</si>
  <si>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</si>
  <si>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</si>
  <si>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</si>
  <si>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</si>
  <si>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</si>
  <si>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</si>
  <si>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</si>
  <si>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</si>
  <si>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</si>
  <si>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</si>
  <si>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</si>
  <si>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</si>
  <si>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</si>
  <si>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</si>
  <si>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</si>
  <si>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</si>
  <si>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</si>
  <si>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</si>
  <si>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</si>
  <si>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</si>
  <si>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</si>
  <si>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</si>
  <si>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</si>
  <si>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</si>
  <si>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</si>
  <si>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</si>
  <si>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</si>
  <si>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</si>
  <si>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</si>
  <si>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</si>
  <si>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</si>
  <si>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</si>
  <si>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</si>
  <si>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</si>
  <si>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</si>
  <si>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</si>
  <si>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</si>
  <si>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</si>
  <si>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</si>
  <si>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</si>
  <si>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</si>
  <si>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</si>
  <si>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</si>
  <si>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</si>
  <si>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</si>
  <si>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</si>
  <si>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</si>
  <si>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</si>
  <si>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</si>
  <si>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</si>
  <si>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</si>
  <si>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</si>
  <si>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</si>
  <si>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</si>
  <si>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</si>
  <si>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</si>
  <si>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</si>
  <si>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</si>
  <si>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</si>
  <si>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</si>
  <si>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</si>
  <si>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</si>
  <si>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</si>
  <si>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</si>
  <si>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</si>
  <si>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</si>
  <si>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</si>
  <si>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</si>
  <si>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</si>
  <si>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</si>
  <si>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</si>
  <si>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</si>
  <si>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</si>
  <si>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</si>
  <si>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</si>
  <si>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</si>
  <si>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</si>
  <si>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</si>
  <si>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</si>
  <si>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</si>
  <si>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</si>
  <si>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</si>
  <si>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</si>
  <si>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</si>
  <si>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</si>
  <si>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</si>
  <si>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</si>
  <si>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</si>
  <si>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</si>
  <si>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</si>
  <si>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</si>
  <si>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</si>
  <si>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</si>
  <si>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</si>
  <si>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</si>
  <si>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</si>
  <si>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</si>
  <si>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</si>
  <si>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</si>
  <si>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</si>
  <si>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</si>
  <si>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</si>
  <si>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</si>
  <si>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</si>
  <si>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</si>
  <si>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</si>
  <si>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</si>
  <si>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</si>
  <si>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</si>
  <si>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</si>
  <si>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</si>
  <si>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</si>
  <si>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</si>
  <si>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</si>
  <si>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</si>
  <si>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</si>
  <si>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</si>
  <si>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</si>
  <si>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</si>
  <si>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</si>
  <si>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</si>
  <si>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</si>
  <si>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</si>
  <si>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</si>
  <si>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</si>
  <si>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</si>
  <si>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</si>
  <si>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</si>
  <si>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</si>
  <si>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</si>
  <si>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</si>
  <si>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</si>
  <si>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</si>
  <si>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</si>
  <si>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</si>
  <si>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</si>
  <si>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</si>
  <si>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</si>
  <si>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</si>
  <si>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</si>
  <si>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</si>
  <si>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</si>
  <si>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</si>
  <si>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</si>
  <si>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</si>
  <si>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</si>
  <si>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</si>
  <si>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</si>
  <si>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</si>
  <si>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</si>
  <si>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</si>
  <si>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</si>
  <si>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</si>
  <si>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</si>
  <si>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</si>
  <si>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</si>
  <si>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</si>
  <si>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</si>
  <si>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</si>
  <si>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</si>
  <si>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</si>
  <si>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</si>
  <si>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</si>
  <si>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</si>
  <si>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</si>
  <si>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</si>
  <si>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</si>
  <si>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</si>
  <si>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</si>
  <si>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</si>
  <si>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</si>
  <si>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</si>
  <si>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</si>
  <si>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</si>
  <si>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</si>
  <si>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</si>
  <si>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</si>
  <si>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</si>
  <si>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</si>
  <si>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</si>
  <si>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</si>
  <si>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</si>
  <si>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</si>
  <si>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</si>
  <si>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</si>
  <si>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</si>
  <si>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</si>
  <si>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</si>
  <si>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</si>
  <si>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</si>
  <si>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</si>
  <si>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</si>
  <si>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</si>
  <si>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</si>
  <si>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</si>
  <si>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</si>
  <si>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</si>
  <si>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</si>
  <si>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</si>
  <si>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</si>
  <si>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</si>
  <si>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</si>
  <si>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</si>
  <si>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</si>
  <si>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</si>
  <si>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</si>
  <si>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</si>
  <si>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</si>
  <si>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</si>
  <si>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</si>
  <si>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</si>
  <si>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</si>
  <si>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</si>
  <si>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</si>
  <si>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</si>
  <si>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</si>
  <si>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</si>
  <si>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</si>
  <si>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</si>
  <si>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</si>
  <si>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</si>
  <si>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</si>
  <si>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</si>
  <si>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</si>
  <si>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</si>
  <si>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</si>
  <si>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</si>
  <si>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</si>
  <si>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</si>
  <si>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</si>
  <si>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</si>
  <si>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</si>
  <si>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</si>
  <si>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</si>
  <si>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</si>
  <si>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</si>
  <si>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</si>
  <si>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</si>
  <si>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</si>
  <si>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</si>
  <si>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</si>
  <si>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</si>
  <si>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</si>
  <si>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</si>
  <si>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</si>
  <si>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</si>
  <si>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</si>
  <si>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</si>
  <si>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</si>
  <si>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</si>
  <si>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</si>
  <si>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</si>
  <si>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</si>
  <si>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</si>
  <si>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</si>
  <si>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</si>
  <si>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</si>
  <si>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</si>
  <si>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</si>
  <si>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</si>
  <si>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</si>
  <si>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</si>
  <si>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</si>
  <si>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</si>
  <si>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</si>
  <si>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</si>
  <si>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</si>
  <si>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</si>
  <si>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</si>
  <si>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</si>
  <si>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</si>
  <si>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</si>
  <si>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</si>
  <si>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</si>
  <si>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</si>
  <si>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</si>
  <si>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</si>
  <si>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</si>
  <si>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</si>
  <si>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</si>
  <si>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</si>
  <si>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</si>
  <si>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</si>
  <si>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</si>
  <si>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</si>
  <si>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</si>
  <si>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</si>
  <si>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</si>
  <si>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</si>
  <si>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</si>
  <si>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</si>
  <si>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</si>
  <si>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</si>
  <si>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</si>
  <si>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</si>
  <si>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</si>
  <si>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</si>
  <si>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</si>
  <si>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</si>
  <si>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</si>
  <si>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</si>
  <si>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</si>
  <si>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</si>
  <si>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</si>
  <si>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</si>
  <si>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</si>
  <si>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</si>
  <si>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</si>
  <si>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</si>
  <si>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</si>
  <si>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</si>
  <si>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</si>
  <si>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</si>
  <si>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</si>
  <si>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</si>
  <si>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</si>
  <si>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</si>
  <si>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</si>
  <si>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</si>
  <si>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</si>
  <si>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</si>
  <si>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</si>
  <si>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</si>
  <si>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</si>
  <si>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</si>
  <si>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</si>
  <si>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</si>
  <si>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</si>
  <si>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</si>
  <si>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</si>
  <si>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</si>
  <si>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</si>
  <si>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</si>
  <si>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</si>
  <si>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</si>
  <si>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</si>
  <si>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</si>
  <si>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</si>
  <si>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</si>
  <si>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</si>
  <si>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</si>
  <si>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</si>
  <si>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</si>
  <si>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</si>
  <si>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</si>
  <si>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</si>
  <si>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</si>
  <si>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</si>
  <si>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</si>
  <si>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</si>
  <si>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</si>
  <si>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</si>
  <si>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</si>
  <si>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</si>
  <si>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</si>
  <si>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</si>
  <si>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</si>
  <si>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</si>
  <si>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</si>
  <si>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</si>
  <si>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</si>
  <si>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</si>
  <si>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</si>
  <si>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</si>
  <si>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</si>
  <si>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</si>
  <si>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</si>
  <si>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</si>
  <si>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</si>
  <si>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</si>
  <si>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</si>
  <si>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</si>
  <si>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</si>
  <si>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</si>
  <si>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</si>
  <si>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</si>
  <si>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</si>
  <si>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</si>
  <si>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</si>
  <si>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</si>
  <si>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</si>
  <si>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</si>
  <si>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</si>
  <si>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</si>
  <si>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</si>
  <si>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</si>
  <si>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</si>
  <si>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</si>
  <si>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</si>
  <si>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</si>
  <si>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</si>
  <si>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</si>
  <si>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</si>
  <si>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</si>
  <si>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</si>
  <si>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</si>
  <si>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</si>
  <si>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</si>
  <si>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</si>
  <si>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</si>
  <si>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</si>
  <si>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</si>
  <si>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</si>
  <si>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</si>
  <si>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</si>
  <si>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</si>
  <si>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</si>
  <si>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</si>
  <si>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</si>
  <si>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</si>
  <si>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</si>
  <si>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</si>
  <si>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</si>
  <si>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</si>
  <si>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</si>
  <si>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</si>
  <si>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</si>
  <si>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</si>
  <si>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</si>
  <si>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</si>
  <si>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</si>
  <si>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</si>
  <si>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</si>
  <si>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</si>
  <si>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</si>
  <si>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</si>
  <si>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</si>
  <si>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</si>
  <si>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</si>
  <si>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</si>
  <si>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</si>
  <si>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</si>
  <si>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</si>
  <si>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</si>
  <si>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</si>
  <si>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</si>
  <si>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</si>
  <si>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</si>
  <si>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</si>
  <si>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</si>
  <si>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</si>
  <si>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</si>
  <si>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</si>
  <si>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</si>
  <si>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</si>
  <si>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</si>
  <si>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</si>
  <si>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</si>
  <si>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</si>
  <si>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</si>
  <si>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</si>
  <si>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</si>
  <si>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</si>
  <si>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</si>
  <si>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</si>
  <si>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</si>
  <si>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</si>
  <si>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</si>
  <si>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</si>
  <si>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</si>
  <si>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</si>
  <si>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</si>
  <si>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</si>
  <si>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</si>
  <si>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</si>
  <si>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</si>
  <si>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</si>
  <si>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</si>
  <si>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</si>
  <si>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</si>
  <si>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</si>
  <si>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</si>
  <si>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</si>
  <si>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</si>
  <si>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</si>
  <si>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</si>
  <si>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</si>
  <si>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</si>
  <si>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</si>
  <si>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</si>
  <si>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</si>
  <si>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</si>
  <si>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</si>
  <si>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</si>
  <si>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</si>
  <si>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</si>
  <si>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</si>
  <si>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</si>
  <si>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</si>
  <si>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</si>
  <si>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</si>
  <si>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</si>
  <si>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</si>
  <si>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</si>
  <si>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</si>
  <si>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</si>
  <si>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</si>
  <si>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</si>
  <si>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</si>
  <si>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</si>
  <si>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</si>
  <si>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</si>
  <si>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</si>
  <si>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</si>
  <si>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</si>
  <si>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</si>
  <si>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</si>
  <si>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</si>
  <si>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</si>
  <si>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</si>
  <si>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</si>
  <si>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</si>
  <si>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</si>
  <si>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</si>
  <si>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</si>
  <si>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</si>
  <si>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</si>
  <si>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</si>
  <si>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</si>
  <si>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</si>
  <si>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</si>
  <si>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</si>
  <si>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</si>
  <si>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</si>
  <si>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</si>
  <si>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</si>
  <si>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</si>
  <si>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</si>
  <si>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</si>
  <si>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</si>
  <si>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</si>
  <si>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</si>
  <si>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</si>
  <si>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</si>
  <si>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</si>
  <si>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</si>
  <si>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</si>
  <si>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</si>
  <si>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</si>
  <si>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</si>
  <si>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</si>
  <si>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</si>
  <si>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</si>
  <si>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</si>
  <si>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</si>
  <si>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</si>
  <si>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</si>
  <si>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</si>
  <si>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</si>
  <si>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</si>
  <si>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</si>
  <si>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</si>
  <si>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</si>
  <si>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</si>
  <si>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</si>
  <si>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</si>
  <si>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</si>
  <si>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</si>
  <si>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</si>
  <si>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</si>
  <si>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</si>
  <si>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</si>
  <si>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</si>
  <si>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</si>
  <si>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</si>
  <si>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</si>
  <si>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</si>
  <si>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</si>
  <si>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</si>
  <si>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</si>
  <si>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</si>
  <si>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</si>
  <si>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</si>
  <si>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</si>
  <si>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</si>
  <si>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</si>
  <si>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</si>
  <si>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</si>
  <si>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</si>
  <si>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</si>
  <si>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</si>
  <si>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</si>
  <si>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</si>
  <si>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</si>
  <si>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</si>
  <si>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</si>
  <si>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</si>
  <si>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</si>
  <si>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</si>
  <si>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</si>
  <si>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</si>
  <si>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</si>
  <si>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</si>
  <si>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</si>
  <si>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</si>
  <si>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</si>
  <si>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</si>
  <si>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</si>
  <si>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</si>
  <si>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</si>
  <si>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</si>
  <si>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</si>
  <si>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</si>
  <si>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</si>
  <si>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</si>
  <si>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</si>
  <si>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</si>
  <si>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</si>
  <si>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</si>
  <si>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</si>
  <si>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</si>
  <si>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</si>
  <si>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</si>
  <si>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</si>
  <si>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</si>
  <si>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</si>
  <si>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</si>
  <si>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</si>
  <si>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</si>
  <si>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</si>
  <si>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</si>
  <si>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</si>
  <si>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</si>
  <si>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</si>
  <si>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</si>
  <si>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</si>
  <si>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</si>
  <si>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</si>
  <si>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</si>
  <si>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</si>
  <si>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</si>
  <si>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</si>
  <si>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</si>
  <si>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</si>
  <si>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</si>
  <si>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</si>
  <si>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</si>
  <si>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</si>
  <si>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</si>
  <si>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</si>
  <si>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</si>
  <si>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</si>
  <si>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</si>
  <si>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</si>
  <si>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</si>
  <si>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</si>
  <si>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</si>
  <si>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</si>
  <si>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</si>
  <si>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</si>
  <si>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</si>
  <si>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</si>
  <si>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</si>
  <si>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</si>
  <si>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</si>
  <si>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</si>
  <si>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</si>
  <si>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</si>
  <si>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</si>
  <si>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</si>
  <si>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</si>
  <si>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</si>
  <si>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</si>
  <si>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</si>
  <si>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</si>
  <si>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</si>
  <si>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</si>
  <si>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</si>
  <si>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</si>
  <si>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</si>
  <si>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</si>
  <si>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</si>
  <si>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</si>
  <si>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</si>
  <si>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</si>
  <si>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</si>
  <si>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</si>
  <si>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</si>
  <si>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</si>
  <si>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</si>
  <si>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</si>
  <si>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</si>
  <si>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</si>
  <si>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</si>
  <si>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</si>
  <si>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</si>
  <si>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</si>
  <si>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</si>
  <si>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</si>
  <si>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</si>
  <si>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</si>
  <si>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</si>
  <si>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</si>
  <si>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</si>
  <si>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</si>
  <si>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</si>
  <si>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</si>
  <si>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</si>
  <si>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</si>
  <si>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</si>
  <si>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</si>
  <si>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</si>
  <si>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</si>
  <si>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</si>
  <si>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</si>
  <si>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</si>
  <si>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</si>
  <si>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</si>
  <si>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</si>
  <si>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</si>
  <si>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</si>
  <si>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</si>
  <si>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</si>
  <si>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</si>
  <si>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</si>
  <si>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</si>
  <si>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</si>
  <si>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</si>
  <si>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</si>
  <si>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</si>
  <si>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</si>
  <si>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</si>
  <si>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</si>
  <si>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</si>
  <si>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</si>
  <si>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</si>
  <si>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</si>
  <si>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</si>
  <si>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</si>
  <si>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</si>
  <si>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</si>
  <si>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</si>
  <si>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</si>
  <si>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</si>
  <si>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</si>
  <si>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</si>
  <si>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</si>
  <si>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</si>
  <si>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</si>
  <si>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</si>
  <si>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</si>
  <si>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</si>
  <si>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</si>
  <si>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</si>
  <si>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</si>
  <si>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</si>
  <si>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</si>
  <si>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</si>
  <si>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</si>
  <si>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</si>
  <si>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</si>
  <si>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</si>
  <si>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</si>
  <si>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</si>
  <si>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</si>
  <si>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</si>
  <si>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</si>
  <si>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</si>
  <si>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</si>
  <si>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</si>
  <si>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</si>
  <si>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</si>
  <si>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</si>
  <si>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</si>
  <si>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</si>
  <si>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</si>
  <si>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</si>
  <si>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</si>
  <si>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</si>
  <si>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</si>
  <si>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</si>
  <si>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</si>
  <si>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</si>
  <si>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</si>
  <si>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</si>
  <si>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</si>
  <si>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</si>
  <si>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</si>
  <si>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</si>
  <si>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</si>
  <si>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</si>
  <si>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</si>
  <si>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</si>
  <si>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</si>
  <si>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</si>
  <si>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</si>
  <si>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</si>
  <si>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</si>
  <si>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</si>
  <si>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</si>
  <si>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</si>
  <si>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</si>
  <si>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</si>
  <si>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</si>
  <si>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</si>
  <si>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</si>
  <si>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</si>
  <si>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</si>
  <si>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</si>
  <si>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</si>
  <si>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</si>
  <si>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</si>
  <si>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</si>
  <si>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</si>
  <si>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</si>
  <si>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</si>
  <si>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</si>
  <si>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</si>
  <si>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</si>
  <si>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</si>
  <si>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</si>
  <si>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</si>
  <si>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</si>
  <si>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</si>
  <si>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</si>
  <si>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</si>
  <si>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</si>
  <si>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</si>
  <si>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</si>
  <si>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</si>
  <si>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</si>
  <si>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</si>
  <si>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</si>
  <si>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</si>
  <si>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</si>
  <si>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</si>
  <si>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</si>
  <si>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</si>
  <si>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</si>
  <si>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</si>
  <si>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</si>
  <si>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</si>
  <si>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</si>
  <si>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</si>
  <si>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</si>
  <si>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</si>
  <si>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</si>
  <si>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</si>
  <si>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</si>
  <si>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</si>
  <si>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</si>
  <si>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</si>
  <si>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</si>
  <si>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</si>
  <si>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</si>
  <si>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</si>
  <si>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</si>
  <si>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</si>
  <si>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</si>
  <si>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</si>
  <si>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</si>
  <si>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</si>
  <si>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</si>
  <si>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</si>
  <si>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</si>
  <si>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</si>
  <si>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</si>
  <si>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</si>
  <si>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</si>
  <si>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</si>
  <si>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</si>
  <si>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</si>
  <si>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</si>
  <si>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</si>
  <si>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</si>
  <si>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</si>
  <si>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</si>
  <si>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</si>
  <si>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</si>
  <si>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</si>
  <si>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</si>
  <si>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</si>
  <si>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</si>
  <si>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</si>
  <si>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</si>
  <si>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</si>
  <si>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</si>
  <si>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</si>
  <si>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</si>
  <si>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</si>
  <si>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</si>
  <si>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</si>
  <si>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</si>
  <si>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</si>
  <si>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</si>
  <si>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</si>
  <si>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</si>
  <si>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</si>
  <si>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</si>
  <si>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</si>
  <si>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</si>
  <si>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</si>
  <si>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</si>
  <si>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</si>
  <si>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</si>
  <si>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</si>
  <si>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</si>
  <si>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</si>
  <si>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</si>
  <si>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</si>
  <si>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</si>
  <si>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</si>
  <si>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</si>
  <si>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</si>
  <si>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</si>
  <si>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</si>
  <si>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</si>
  <si>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</si>
  <si>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</si>
  <si>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</si>
  <si>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</si>
  <si>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</si>
  <si>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</si>
  <si>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</si>
  <si>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</si>
  <si>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</si>
  <si>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</si>
  <si>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</si>
  <si>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</si>
  <si>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</si>
  <si>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</si>
  <si>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</si>
  <si>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</si>
  <si>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</si>
  <si>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</si>
  <si>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</si>
  <si>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</si>
  <si>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</si>
  <si>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</si>
  <si>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</si>
  <si>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</si>
  <si>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</si>
  <si>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</si>
  <si>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</si>
  <si>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</si>
  <si>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</si>
  <si>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</si>
  <si>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</si>
  <si>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</si>
  <si>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</si>
  <si>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</si>
  <si>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</si>
  <si>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</si>
  <si>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</si>
  <si>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</si>
  <si>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</si>
  <si>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</si>
  <si>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</si>
  <si>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</si>
  <si>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</si>
  <si>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</si>
  <si>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</si>
  <si>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</si>
  <si>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</si>
  <si>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</si>
  <si>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</si>
  <si>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</si>
  <si>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</si>
  <si>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</si>
  <si>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</si>
  <si>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</si>
  <si>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</si>
  <si>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</si>
  <si>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</si>
  <si>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</si>
  <si>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</si>
  <si>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</si>
  <si>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</si>
  <si>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</si>
  <si>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</si>
  <si>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</si>
  <si>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</si>
  <si>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</si>
  <si>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</si>
  <si>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</si>
  <si>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</si>
  <si>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</si>
  <si>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</si>
  <si>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</si>
  <si>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</si>
  <si>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</si>
  <si>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</si>
  <si>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</si>
  <si>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</si>
  <si>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</si>
  <si>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</si>
  <si>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</si>
  <si>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</si>
  <si>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</si>
  <si>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</si>
  <si>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</si>
  <si>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</si>
  <si>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</si>
  <si>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</si>
  <si>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</si>
  <si>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</si>
  <si>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</si>
  <si>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</si>
  <si>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</si>
  <si>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</si>
  <si>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</si>
  <si>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</si>
  <si>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</si>
  <si>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</si>
  <si>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</si>
  <si>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</si>
  <si>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</si>
  <si>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</si>
  <si>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</si>
  <si>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</si>
  <si>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</si>
  <si>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</si>
  <si>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</si>
  <si>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</si>
  <si>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</si>
  <si>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</si>
  <si>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</si>
  <si>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</si>
  <si>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</si>
  <si>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</si>
  <si>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</si>
  <si>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</si>
  <si>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</si>
  <si>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</si>
  <si>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</si>
  <si>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</si>
  <si>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</si>
  <si>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</si>
  <si>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</si>
  <si>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</si>
  <si>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</si>
  <si>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</si>
  <si>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</si>
  <si>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</si>
  <si>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</si>
  <si>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</si>
  <si>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</si>
  <si>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</si>
  <si>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</si>
  <si>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</si>
  <si>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</si>
  <si>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</si>
  <si>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</si>
  <si>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</si>
  <si>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</si>
  <si>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</si>
  <si>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</si>
  <si>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</si>
  <si>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</si>
  <si>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</si>
  <si>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</si>
  <si>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</si>
  <si>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</si>
  <si>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</si>
  <si>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</si>
  <si>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</si>
  <si>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</si>
  <si>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</si>
  <si>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</si>
  <si>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</si>
  <si>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</si>
  <si>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</si>
  <si>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</si>
  <si>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</si>
  <si>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</si>
  <si>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</si>
  <si>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</si>
  <si>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</si>
  <si>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</si>
  <si>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</si>
  <si>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</si>
  <si>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</si>
  <si>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</si>
  <si>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</si>
  <si>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</si>
  <si>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</si>
  <si>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</si>
  <si>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</si>
  <si>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</si>
  <si>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</si>
  <si>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</si>
  <si>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</si>
  <si>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</si>
  <si>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</si>
  <si>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</si>
  <si>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</si>
  <si>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</si>
  <si>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</si>
  <si>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</si>
  <si>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</si>
  <si>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</si>
  <si>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</si>
  <si>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</si>
  <si>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</si>
  <si>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</si>
  <si>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</si>
  <si>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</si>
  <si>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</si>
  <si>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</si>
  <si>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</si>
  <si>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</si>
  <si>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</si>
  <si>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</si>
  <si>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</si>
  <si>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</si>
  <si>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</si>
  <si>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</si>
  <si>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</si>
  <si>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</si>
  <si>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</si>
  <si>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</si>
  <si>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</si>
  <si>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</si>
  <si>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</si>
  <si>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</si>
  <si>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</si>
  <si>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</si>
  <si>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</si>
  <si>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</si>
  <si>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</si>
  <si>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</si>
  <si>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</si>
  <si>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</si>
  <si>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</si>
  <si>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</si>
  <si>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</si>
  <si>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</si>
  <si>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</si>
  <si>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</si>
  <si>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</si>
  <si>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</si>
  <si>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</si>
  <si>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</si>
  <si>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</si>
  <si>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</si>
  <si>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</si>
  <si>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</si>
  <si>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</si>
  <si>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</si>
  <si>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</si>
  <si>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</si>
  <si>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</si>
  <si>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</si>
  <si>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</si>
  <si>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</si>
  <si>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</si>
  <si>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</si>
  <si>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</si>
  <si>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</si>
  <si>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</si>
  <si>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</si>
  <si>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</si>
  <si>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</si>
  <si>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</si>
  <si>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</si>
  <si>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</si>
  <si>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</si>
  <si>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</si>
  <si>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</si>
  <si>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</si>
  <si>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</si>
  <si>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</si>
  <si>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</si>
  <si>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</si>
  <si>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</si>
  <si>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</si>
  <si>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</si>
  <si>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</si>
  <si>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</si>
  <si>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</si>
  <si>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</si>
  <si>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</si>
  <si>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</si>
  <si>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</si>
  <si>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</si>
  <si>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</si>
  <si>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</si>
  <si>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</si>
  <si>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</si>
  <si>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</si>
  <si>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</si>
  <si>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</si>
  <si>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</si>
  <si>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</si>
  <si>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</si>
  <si>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</si>
  <si>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</si>
  <si>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</si>
  <si>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</si>
  <si>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</si>
  <si>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</si>
  <si>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</si>
  <si>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</si>
  <si>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</si>
  <si>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</si>
  <si>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</si>
  <si>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</si>
  <si>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</si>
  <si>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</si>
  <si>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</si>
  <si>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</si>
  <si>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</si>
  <si>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</si>
  <si>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</si>
  <si>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</si>
  <si>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</si>
  <si>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</si>
  <si>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</si>
  <si>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</si>
  <si>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</si>
  <si>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</si>
  <si>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</si>
  <si>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</si>
  <si>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</si>
  <si>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</si>
  <si>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</si>
  <si>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</si>
  <si>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</si>
  <si>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</si>
  <si>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</si>
  <si>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</si>
  <si>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</si>
  <si>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</si>
  <si>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</si>
  <si>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</si>
  <si>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</si>
  <si>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</si>
  <si>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</si>
  <si>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</si>
  <si>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</si>
  <si>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</si>
  <si>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</si>
  <si>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</si>
  <si>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</si>
  <si>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</si>
  <si>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</si>
  <si>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</si>
  <si>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</si>
  <si>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</si>
  <si>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</si>
  <si>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</si>
  <si>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</si>
  <si>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</si>
  <si>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</si>
  <si>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</si>
  <si>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</si>
  <si>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</si>
  <si>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</si>
  <si>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</si>
  <si>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</si>
  <si>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</si>
  <si>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</si>
  <si>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</si>
  <si>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</si>
  <si>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</si>
  <si>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</si>
  <si>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</si>
  <si>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</si>
  <si>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</si>
  <si>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</si>
  <si>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</si>
  <si>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</si>
  <si>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</si>
  <si>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</si>
  <si>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</si>
  <si>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</si>
  <si>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</si>
  <si>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</si>
  <si>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</si>
  <si>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</si>
  <si>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</si>
  <si>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</si>
  <si>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</si>
  <si>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</si>
  <si>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</si>
  <si>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</si>
  <si>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</si>
  <si>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</si>
  <si>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</si>
  <si>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</si>
  <si>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</si>
  <si>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</si>
  <si>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</si>
  <si>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</si>
  <si>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</si>
  <si>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</si>
  <si>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</si>
  <si>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</si>
  <si>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</si>
  <si>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</si>
  <si>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</si>
  <si>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</si>
  <si>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</si>
  <si>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</si>
  <si>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</si>
  <si>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</si>
  <si>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</si>
  <si>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</si>
  <si>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</si>
  <si>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</si>
  <si>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</si>
  <si>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</si>
  <si>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</si>
  <si>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</si>
  <si>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</si>
  <si>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</si>
  <si>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</si>
  <si>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</si>
  <si>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</si>
  <si>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</si>
  <si>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</si>
  <si>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</si>
  <si>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</si>
  <si>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</si>
  <si>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</si>
  <si>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</si>
  <si>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</si>
  <si>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</si>
  <si>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</si>
  <si>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</si>
  <si>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</si>
  <si>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</si>
  <si>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</si>
  <si>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</si>
  <si>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</si>
  <si>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</si>
  <si>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</si>
  <si>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</si>
  <si>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</si>
  <si>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</si>
  <si>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</si>
  <si>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</si>
  <si>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</si>
  <si>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</si>
  <si>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</si>
  <si>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</si>
  <si>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</si>
  <si>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</si>
  <si>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</si>
  <si>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</si>
  <si>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</si>
  <si>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</si>
  <si>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</si>
  <si>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</si>
  <si>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</si>
  <si>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</si>
  <si>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</si>
  <si>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</si>
  <si>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</si>
  <si>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</si>
  <si>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</si>
  <si>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</si>
  <si>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</si>
  <si>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</si>
  <si>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</si>
  <si>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</si>
  <si>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</si>
  <si>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</si>
  <si>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</si>
  <si>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</si>
  <si>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</si>
  <si>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</si>
  <si>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</si>
  <si>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</si>
  <si>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</si>
  <si>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</si>
  <si>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</si>
  <si>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</si>
  <si>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</si>
  <si>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</si>
  <si>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</si>
  <si>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</si>
  <si>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</si>
  <si>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</si>
  <si>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</si>
  <si>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</si>
  <si>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</si>
  <si>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</si>
  <si>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</si>
  <si>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</si>
  <si>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</si>
  <si>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</si>
  <si>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</si>
  <si>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</si>
  <si>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</si>
  <si>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</si>
  <si>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</si>
  <si>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</si>
  <si>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</si>
  <si>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</si>
  <si>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</si>
  <si>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</si>
  <si>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</si>
  <si>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</si>
  <si>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</si>
  <si>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</si>
  <si>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</si>
  <si>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</si>
  <si>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</si>
  <si>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</si>
  <si>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</si>
  <si>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</si>
  <si>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</si>
  <si>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</si>
  <si>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</si>
  <si>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</si>
  <si>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</si>
  <si>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</si>
  <si>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</si>
  <si>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</si>
  <si>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</si>
  <si>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</si>
  <si>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</si>
  <si>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</si>
  <si>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</si>
  <si>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</si>
  <si>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</si>
  <si>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</si>
  <si>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</si>
  <si>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</si>
  <si>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</si>
  <si>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</si>
  <si>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</si>
  <si>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</si>
  <si>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</si>
  <si>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</si>
  <si>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</si>
  <si>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</si>
  <si>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</si>
  <si>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</si>
  <si>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</si>
  <si>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</si>
  <si>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</si>
  <si>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</si>
  <si>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</si>
  <si>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</si>
  <si>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</si>
  <si>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</si>
  <si>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</si>
  <si>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</si>
  <si>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</si>
  <si>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</si>
  <si>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</si>
  <si>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</si>
  <si>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</si>
  <si>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</si>
  <si>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</si>
  <si>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</si>
  <si>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</si>
  <si>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</si>
  <si>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</si>
  <si>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</si>
  <si>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</si>
  <si>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</si>
  <si>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</si>
  <si>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</si>
  <si>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</si>
  <si>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</si>
  <si>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</si>
  <si>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</si>
  <si>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</si>
  <si>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</si>
  <si>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</si>
  <si>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</si>
  <si>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</si>
  <si>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</si>
  <si>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</si>
  <si>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</si>
  <si>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</si>
  <si>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</si>
  <si>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</si>
  <si>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</si>
  <si>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</si>
  <si>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</si>
  <si>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</si>
  <si>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</si>
  <si>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</si>
  <si>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</si>
  <si>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</si>
  <si>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</si>
  <si>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</si>
  <si>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</si>
  <si>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</si>
  <si>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</si>
  <si>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</si>
  <si>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</si>
  <si>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</si>
  <si>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</si>
  <si>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</si>
  <si>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</si>
  <si>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</si>
  <si>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</si>
  <si>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</si>
  <si>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</si>
  <si>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</si>
  <si>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</si>
  <si>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</si>
  <si>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</si>
  <si>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</si>
  <si>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</si>
  <si>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</si>
  <si>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</si>
  <si>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</si>
  <si>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</si>
  <si>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</si>
  <si>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</si>
  <si>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</si>
  <si>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</si>
  <si>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</si>
  <si>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</si>
  <si>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</si>
  <si>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</si>
  <si>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</si>
  <si>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</si>
  <si>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</si>
  <si>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</si>
  <si>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</si>
  <si>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</si>
  <si>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</si>
  <si>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</si>
  <si>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</si>
  <si>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</si>
  <si>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</si>
  <si>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</si>
  <si>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</si>
  <si>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</si>
  <si>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</si>
  <si>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</si>
  <si>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</si>
  <si>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</si>
  <si>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</si>
  <si>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</si>
  <si>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</si>
  <si>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</si>
  <si>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</si>
  <si>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</si>
  <si>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</si>
  <si>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</si>
  <si>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</si>
  <si>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</si>
  <si>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</si>
  <si>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</si>
  <si>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</si>
  <si>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</si>
  <si>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</si>
  <si>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</si>
  <si>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</si>
  <si>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</si>
  <si>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</si>
  <si>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</si>
  <si>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</si>
  <si>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</si>
  <si>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</si>
  <si>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</si>
  <si>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</si>
  <si>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</si>
  <si>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</si>
  <si>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</si>
  <si>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</si>
  <si>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</si>
  <si>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</si>
  <si>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</si>
  <si>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</si>
  <si>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</si>
  <si>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</si>
  <si>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</si>
  <si>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</si>
  <si>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</si>
  <si>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</si>
  <si>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</si>
  <si>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</si>
  <si>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</si>
  <si>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</si>
  <si>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</si>
  <si>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</si>
  <si>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</si>
  <si>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</si>
  <si>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</si>
  <si>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</si>
  <si>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</si>
  <si>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</si>
  <si>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</si>
  <si>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</si>
  <si>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</si>
  <si>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</si>
  <si>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</si>
  <si>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</si>
  <si>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</si>
  <si>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</si>
  <si>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</si>
  <si>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</si>
  <si>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</si>
  <si>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</si>
  <si>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</si>
  <si>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</si>
  <si>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</si>
  <si>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</si>
  <si>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</si>
  <si>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</si>
  <si>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</si>
  <si>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</si>
  <si>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</si>
  <si>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</si>
  <si>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</si>
  <si>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</si>
  <si>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</si>
  <si>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</si>
  <si>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</si>
  <si>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</si>
  <si>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</si>
  <si>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</si>
  <si>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</si>
  <si>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</si>
  <si>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</si>
  <si>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</si>
  <si>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</si>
  <si>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</si>
  <si>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</si>
  <si>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</si>
  <si>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</si>
  <si>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</si>
  <si>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</si>
  <si>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</si>
  <si>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</si>
  <si>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</si>
  <si>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</si>
  <si>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</si>
  <si>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</si>
  <si>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</si>
  <si>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</si>
  <si>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</si>
  <si>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</si>
  <si>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</si>
  <si>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</si>
  <si>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</si>
  <si>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</si>
  <si>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</si>
  <si>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</si>
  <si>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</si>
  <si>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</si>
  <si>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</si>
  <si>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</si>
  <si>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</si>
  <si>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</si>
  <si>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</si>
  <si>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</si>
  <si>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</si>
  <si>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</si>
  <si>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</si>
  <si>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</si>
  <si>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</si>
  <si>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</si>
  <si>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</si>
  <si>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</si>
  <si>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</si>
  <si>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</si>
  <si>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</si>
  <si>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</si>
  <si>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</si>
  <si>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</si>
  <si>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</si>
  <si>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</si>
  <si>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</si>
  <si>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</si>
  <si>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</si>
  <si>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</si>
  <si>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</si>
  <si>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</si>
  <si>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</si>
  <si>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</si>
  <si>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</si>
  <si>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</si>
  <si>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</si>
  <si>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</si>
  <si>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</si>
  <si>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</si>
  <si>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</si>
  <si>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</si>
  <si>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</si>
  <si>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</si>
  <si>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</si>
  <si>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</si>
  <si>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</si>
  <si>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</si>
  <si>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</si>
  <si>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</si>
  <si>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</si>
  <si>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</si>
  <si>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</si>
  <si>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</si>
  <si>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</si>
  <si>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</si>
  <si>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</si>
  <si>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</si>
  <si>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</si>
  <si>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</si>
  <si>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</si>
  <si>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</si>
  <si>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</si>
  <si>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</si>
  <si>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</si>
  <si>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</si>
  <si>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</si>
  <si>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</si>
  <si>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</si>
  <si>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</si>
  <si>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</si>
  <si>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</si>
  <si>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</si>
  <si>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</si>
  <si>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</si>
  <si>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</si>
  <si>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</si>
  <si>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</si>
  <si>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</si>
  <si>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</si>
  <si>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</si>
  <si>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</si>
  <si>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</si>
  <si>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</si>
  <si>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</si>
  <si>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</si>
  <si>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</si>
  <si>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</si>
  <si>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</si>
  <si>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</si>
  <si>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</si>
  <si>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</si>
  <si>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</si>
  <si>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</si>
  <si>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</si>
  <si>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</si>
  <si>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</si>
  <si>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</si>
  <si>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</si>
  <si>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</si>
  <si>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</si>
  <si>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</si>
  <si>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</si>
  <si>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</si>
  <si>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</si>
  <si>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</si>
  <si>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</si>
  <si>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</si>
  <si>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</si>
  <si>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</si>
  <si>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</si>
  <si>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</si>
  <si>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</si>
  <si>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</si>
  <si>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</si>
  <si>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</si>
  <si>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</si>
  <si>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</si>
  <si>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</si>
  <si>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</si>
  <si>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</si>
  <si>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</si>
  <si>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</si>
  <si>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</si>
  <si>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</si>
  <si>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</si>
  <si>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</si>
  <si>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</si>
  <si>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</si>
  <si>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</si>
  <si>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</si>
  <si>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</si>
  <si>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</si>
  <si>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</si>
  <si>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</si>
  <si>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</si>
  <si>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</si>
  <si>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</si>
  <si>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</si>
  <si>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</si>
  <si>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</si>
  <si>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</si>
  <si>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</si>
  <si>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</si>
  <si>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</si>
  <si>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</si>
  <si>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</si>
  <si>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</si>
  <si>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</si>
  <si>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</si>
  <si>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</si>
  <si>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</si>
  <si>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</si>
  <si>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</si>
  <si>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</si>
  <si>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</si>
  <si>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</si>
  <si>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</si>
  <si>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</si>
  <si>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</si>
  <si>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</si>
  <si>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</si>
  <si>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</si>
  <si>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</si>
  <si>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</si>
  <si>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</si>
  <si>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</si>
  <si>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</si>
  <si>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</si>
  <si>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</si>
  <si>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</si>
  <si>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</si>
  <si>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</si>
  <si>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</si>
  <si>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</si>
  <si>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</si>
  <si>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</si>
  <si>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</si>
  <si>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</si>
  <si>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</si>
  <si>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</si>
  <si>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</si>
  <si>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</si>
  <si>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</si>
  <si>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</si>
  <si>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</si>
  <si>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</si>
  <si>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</si>
  <si>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</si>
  <si>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</si>
  <si>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</si>
  <si>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</si>
  <si>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</si>
  <si>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</si>
  <si>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</si>
  <si>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</si>
  <si>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</si>
  <si>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</si>
  <si>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</si>
  <si>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</si>
  <si>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</si>
  <si>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</si>
  <si>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</si>
  <si>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</si>
  <si>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</si>
  <si>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</si>
  <si>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</si>
  <si>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</si>
  <si>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</si>
  <si>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</si>
  <si>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</si>
  <si>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</si>
  <si>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</si>
  <si>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</si>
  <si>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</si>
  <si>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</si>
  <si>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</si>
  <si>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</si>
  <si>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</si>
  <si>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</si>
  <si>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</si>
  <si>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</si>
  <si>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</si>
  <si>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</si>
  <si>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</si>
  <si>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</si>
  <si>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</si>
  <si>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</si>
  <si>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</si>
  <si>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</si>
  <si>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</si>
  <si>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</si>
  <si>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</si>
  <si>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</si>
  <si>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</si>
  <si>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</si>
  <si>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</si>
  <si>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</si>
  <si>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</si>
  <si>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</si>
  <si>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</si>
  <si>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</si>
  <si>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</si>
  <si>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</si>
  <si>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</si>
  <si>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</si>
  <si>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</si>
  <si>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</si>
  <si>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</si>
  <si>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</si>
  <si>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</si>
  <si>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</si>
  <si>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</si>
  <si>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</si>
  <si>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</si>
  <si>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</si>
  <si>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</si>
  <si>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</si>
  <si>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</si>
  <si>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</si>
  <si>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</si>
  <si>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</si>
  <si>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</si>
  <si>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</si>
  <si>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</si>
  <si>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</si>
  <si>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</si>
  <si>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</si>
  <si>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</si>
  <si>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</si>
  <si>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</si>
  <si>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</si>
  <si>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</si>
  <si>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</si>
  <si>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</si>
  <si>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</si>
  <si>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</si>
  <si>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</si>
  <si>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</si>
  <si>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</si>
  <si>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</si>
  <si>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</si>
  <si>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</si>
  <si>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</si>
  <si>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</si>
  <si>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</si>
  <si>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</si>
  <si>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</si>
  <si>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</si>
  <si>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</si>
  <si>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</si>
  <si>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</si>
  <si>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</si>
  <si>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</si>
  <si>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</si>
  <si>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</si>
  <si>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</si>
  <si>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</si>
  <si>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</si>
  <si>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</si>
  <si>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</si>
  <si>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</si>
  <si>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</si>
  <si>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</si>
  <si>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</si>
  <si>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</si>
  <si>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</si>
  <si>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</si>
  <si>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</si>
  <si>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</si>
  <si>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</si>
  <si>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</si>
  <si>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</si>
  <si>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</si>
  <si>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</si>
  <si>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</si>
  <si>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</si>
  <si>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</si>
  <si>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</si>
  <si>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</si>
  <si>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</si>
  <si>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</si>
  <si>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</si>
  <si>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</si>
  <si>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</si>
  <si>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</si>
  <si>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</si>
  <si>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</si>
  <si>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</si>
  <si>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</si>
  <si>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</si>
  <si>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</si>
  <si>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</si>
  <si>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</si>
  <si>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</si>
  <si>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</si>
  <si>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</si>
  <si>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</si>
  <si>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</si>
  <si>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</si>
  <si>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</si>
  <si>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</si>
  <si>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</si>
  <si>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</si>
  <si>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</si>
  <si>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</si>
  <si>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</si>
  <si>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</si>
  <si>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</si>
  <si>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</si>
  <si>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</si>
  <si>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</si>
  <si>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</si>
  <si>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</si>
  <si>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</si>
  <si>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</si>
  <si>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</si>
  <si>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</si>
  <si>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</si>
  <si>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</si>
  <si>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</si>
  <si>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</si>
  <si>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</si>
  <si>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</si>
  <si>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</si>
  <si>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</si>
  <si>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</si>
  <si>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</si>
  <si>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</si>
  <si>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</si>
  <si>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</si>
  <si>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</si>
  <si>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</si>
  <si>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</si>
  <si>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</si>
  <si>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</si>
  <si>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</si>
  <si>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</si>
  <si>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</si>
  <si>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</si>
  <si>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</si>
  <si>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</si>
  <si>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</si>
  <si>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</si>
  <si>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</si>
  <si>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</si>
  <si>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</si>
  <si>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</si>
  <si>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</si>
  <si>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</si>
  <si>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</si>
  <si>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</si>
  <si>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</si>
  <si>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</si>
  <si>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</si>
  <si>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</si>
  <si>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</si>
  <si>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</si>
  <si>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</si>
  <si>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</si>
  <si>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</si>
  <si>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</si>
  <si>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</si>
  <si>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</si>
  <si>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</si>
  <si>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</si>
  <si>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</si>
  <si>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</si>
  <si>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</si>
  <si>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</si>
  <si>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</si>
  <si>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</si>
  <si>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</si>
  <si>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</si>
  <si>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</si>
  <si>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</si>
  <si>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</si>
  <si>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</si>
  <si>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</si>
  <si>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</si>
  <si>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</si>
  <si>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</si>
  <si>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</si>
  <si>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</si>
  <si>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</si>
  <si>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</si>
  <si>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</si>
  <si>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</si>
  <si>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</si>
  <si>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</si>
  <si>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</si>
  <si>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</si>
  <si>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</si>
  <si>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</si>
  <si>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</si>
  <si>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</si>
  <si>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</si>
  <si>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</si>
  <si>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</si>
  <si>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</si>
  <si>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</si>
  <si>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</si>
  <si>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</si>
  <si>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</si>
  <si>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</si>
  <si>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</si>
  <si>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</si>
  <si>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</si>
  <si>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</si>
  <si>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</si>
  <si>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</si>
  <si>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</si>
  <si>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</si>
  <si>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</si>
  <si>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</si>
  <si>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</si>
  <si>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</si>
  <si>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</si>
  <si>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</si>
  <si>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</si>
  <si>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</si>
  <si>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</si>
  <si>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</si>
  <si>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</si>
  <si>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</si>
  <si>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</si>
  <si>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</si>
  <si>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</si>
  <si>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</si>
  <si>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</si>
  <si>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</si>
  <si>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</si>
  <si>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</si>
  <si>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</si>
  <si>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</si>
  <si>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</si>
  <si>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</si>
  <si>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</si>
  <si>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</si>
  <si>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</si>
  <si>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</si>
  <si>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</si>
  <si>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</si>
  <si>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</si>
  <si>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</si>
  <si>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</si>
  <si>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</si>
  <si>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</si>
  <si>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</si>
  <si>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</si>
  <si>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</si>
  <si>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</si>
  <si>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</si>
  <si>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</si>
  <si>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</si>
  <si>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</si>
  <si>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</si>
  <si>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</si>
  <si>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</si>
  <si>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</si>
  <si>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</si>
  <si>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</si>
  <si>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</si>
  <si>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</si>
  <si>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</si>
  <si>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</si>
  <si>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</si>
  <si>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</si>
  <si>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</si>
  <si>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</si>
  <si>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</si>
  <si>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</si>
  <si>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</si>
  <si>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</si>
  <si>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</si>
  <si>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</si>
  <si>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</si>
  <si>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</si>
  <si>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</si>
  <si>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</si>
  <si>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</si>
  <si>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</si>
  <si>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</si>
  <si>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</si>
  <si>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</si>
  <si>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</si>
  <si>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</si>
  <si>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</si>
  <si>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</si>
  <si>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</si>
  <si>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</si>
  <si>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</si>
  <si>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</si>
  <si>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</si>
  <si>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</si>
  <si>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</si>
  <si>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</si>
  <si>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</si>
  <si>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</si>
  <si>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</si>
  <si>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</si>
  <si>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</si>
  <si>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</si>
  <si>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</si>
  <si>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</si>
  <si>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</si>
  <si>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</si>
  <si>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</si>
  <si>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</si>
  <si>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</si>
  <si>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</si>
  <si>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</si>
  <si>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</si>
  <si>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</si>
  <si>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</si>
  <si>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</si>
  <si>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</si>
  <si>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</si>
  <si>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</si>
  <si>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</si>
  <si>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</si>
  <si>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</si>
  <si>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</si>
  <si>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</si>
  <si>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</si>
  <si>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</si>
  <si>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</si>
  <si>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</si>
  <si>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</si>
  <si>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</si>
  <si>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</si>
  <si>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</si>
  <si>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</si>
  <si>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</si>
  <si>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</si>
  <si>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</si>
  <si>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</si>
  <si>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</si>
  <si>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</si>
  <si>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</si>
  <si>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</si>
  <si>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</si>
  <si>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</si>
  <si>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</si>
  <si>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</si>
  <si>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</si>
  <si>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</si>
  <si>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</si>
  <si>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</si>
  <si>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</si>
  <si>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</si>
  <si>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</si>
  <si>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</si>
  <si>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</si>
  <si>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</si>
  <si>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</si>
  <si>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</si>
  <si>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</si>
  <si>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</si>
  <si>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</si>
  <si>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</si>
  <si>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</si>
  <si>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</si>
  <si>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</si>
  <si>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</si>
  <si>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</si>
  <si>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</si>
  <si>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</si>
  <si>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</si>
  <si>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</si>
  <si>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</si>
  <si>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</si>
  <si>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</si>
  <si>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</si>
  <si>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</si>
  <si>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</si>
  <si>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</si>
  <si>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</si>
  <si>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</si>
  <si>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</si>
  <si>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</si>
  <si>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</si>
  <si>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</si>
  <si>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</si>
  <si>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</si>
  <si>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</si>
  <si>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</si>
  <si>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</si>
  <si>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</si>
  <si>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</si>
  <si>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</si>
  <si>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</si>
  <si>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</si>
  <si>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</si>
  <si>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</si>
  <si>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</si>
  <si>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</si>
  <si>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</si>
  <si>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</si>
  <si>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</si>
  <si>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</si>
  <si>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</si>
  <si>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</si>
  <si>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</si>
  <si>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</si>
  <si>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</si>
  <si>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</si>
  <si>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</si>
  <si>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</si>
  <si>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</si>
  <si>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</si>
  <si>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</si>
  <si>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</si>
  <si>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</si>
  <si>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</si>
  <si>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</si>
  <si>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</si>
  <si>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</si>
  <si>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</si>
  <si>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</si>
  <si>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</si>
  <si>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</si>
  <si>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</si>
  <si>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</si>
  <si>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</si>
  <si>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</si>
  <si>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</si>
  <si>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</si>
  <si>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</si>
  <si>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</si>
  <si>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</si>
  <si>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</si>
  <si>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</si>
  <si>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</si>
  <si>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</si>
  <si>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</si>
  <si>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</si>
  <si>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</si>
  <si>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</si>
  <si>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</si>
  <si>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</si>
  <si>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</si>
  <si>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</si>
  <si>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</si>
  <si>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</si>
  <si>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</si>
  <si>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</si>
  <si>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</si>
  <si>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</si>
  <si>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</si>
  <si>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</si>
  <si>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</si>
  <si>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</si>
  <si>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</si>
  <si>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</si>
  <si>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</si>
  <si>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</si>
  <si>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</si>
  <si>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</si>
  <si>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</si>
  <si>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</si>
  <si>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</si>
  <si>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</si>
  <si>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</si>
  <si>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</si>
  <si>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</si>
  <si>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</si>
  <si>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</si>
  <si>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</si>
  <si>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</si>
  <si>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</si>
  <si>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</si>
  <si>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</si>
  <si>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</si>
  <si>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</si>
  <si>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</si>
  <si>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</si>
  <si>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</si>
  <si>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</si>
  <si>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</si>
  <si>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</si>
  <si>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</si>
  <si>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</si>
  <si>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</si>
  <si>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</si>
  <si>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</si>
  <si>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</si>
  <si>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</si>
  <si>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</si>
  <si>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</si>
  <si>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</si>
  <si>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</si>
  <si>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</si>
  <si>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</si>
  <si>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</si>
  <si>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</si>
  <si>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</si>
  <si>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</si>
  <si>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</si>
  <si>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</si>
  <si>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</si>
  <si>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</si>
  <si>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</si>
  <si>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</si>
  <si>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</si>
  <si>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</si>
  <si>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</si>
  <si>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</si>
  <si>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</si>
  <si>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</si>
  <si>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</si>
  <si>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</si>
  <si>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</si>
  <si>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</si>
  <si>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</si>
  <si>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</si>
  <si>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</si>
  <si>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</si>
  <si>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</si>
  <si>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</si>
  <si>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</si>
  <si>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</si>
  <si>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</si>
  <si>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</si>
  <si>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</si>
  <si>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</si>
  <si>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</si>
  <si>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</si>
  <si>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</si>
  <si>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</si>
  <si>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</si>
  <si>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</si>
  <si>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</si>
  <si>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</si>
  <si>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</si>
  <si>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</si>
  <si>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</si>
  <si>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</si>
  <si>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</si>
  <si>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</si>
  <si>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</si>
  <si>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</si>
  <si>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</si>
  <si>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</si>
  <si>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</si>
  <si>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</si>
  <si>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</si>
  <si>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</si>
  <si>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</si>
  <si>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</si>
  <si>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</si>
  <si>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</si>
  <si>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</si>
  <si>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</si>
  <si>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</si>
  <si>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</si>
  <si>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</si>
  <si>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</si>
  <si>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</si>
  <si>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</si>
  <si>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</si>
  <si>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</si>
  <si>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</si>
  <si>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</si>
  <si>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</si>
  <si>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</si>
  <si>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</si>
  <si>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</si>
  <si>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</si>
  <si>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</si>
  <si>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</si>
  <si>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</si>
  <si>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</si>
  <si>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</si>
  <si>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</si>
  <si>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</si>
  <si>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</si>
  <si>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</si>
  <si>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</si>
  <si>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</si>
  <si>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</si>
  <si>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</si>
  <si>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</si>
  <si>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</si>
  <si>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</si>
  <si>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</si>
  <si>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</si>
  <si>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</si>
  <si>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</si>
  <si>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</si>
  <si>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</si>
  <si>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</si>
  <si>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</si>
  <si>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</si>
  <si>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</si>
  <si>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</si>
  <si>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</si>
  <si>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</si>
  <si>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</si>
  <si>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</si>
  <si>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</si>
  <si>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</si>
  <si>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</si>
  <si>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</si>
  <si>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</si>
  <si>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</si>
  <si>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</si>
  <si>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</si>
  <si>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</si>
  <si>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</si>
  <si>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</si>
  <si>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</si>
  <si>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</si>
  <si>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</si>
  <si>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</si>
  <si>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</si>
  <si>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</si>
  <si>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</si>
  <si>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</si>
  <si>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</si>
  <si>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</si>
  <si>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</si>
  <si>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</si>
  <si>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</si>
  <si>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</si>
  <si>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</si>
  <si>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</si>
  <si>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</si>
  <si>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</si>
  <si>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</si>
  <si>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</si>
  <si>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</si>
  <si>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</si>
  <si>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</si>
  <si>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</si>
  <si>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</si>
  <si>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</si>
  <si>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</si>
  <si>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</si>
  <si>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</si>
  <si>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</si>
  <si>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</si>
  <si>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</si>
  <si>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</si>
  <si>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</si>
  <si>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</si>
  <si>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</si>
  <si>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</si>
  <si>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</si>
  <si>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</si>
  <si>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</si>
  <si>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</si>
  <si>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</si>
  <si>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</si>
  <si>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</si>
  <si>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</si>
  <si>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</si>
  <si>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</si>
  <si>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</si>
  <si>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</si>
  <si>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</si>
  <si>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</si>
  <si>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</si>
  <si>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</si>
  <si>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</si>
  <si>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</si>
  <si>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</si>
  <si>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</si>
  <si>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</si>
  <si>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</si>
  <si>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</si>
  <si>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</si>
  <si>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</si>
  <si>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</si>
  <si>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</si>
  <si>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</si>
  <si>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</si>
  <si>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</si>
  <si>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</si>
  <si>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</si>
  <si>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</si>
  <si>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</si>
  <si>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</si>
  <si>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</si>
  <si>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</si>
  <si>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</si>
  <si>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</si>
  <si>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</si>
  <si>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</si>
  <si>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</si>
  <si>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</si>
  <si>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</si>
  <si>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</si>
  <si>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</si>
  <si>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</si>
  <si>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</si>
  <si>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</si>
  <si>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</si>
  <si>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</si>
  <si>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</si>
  <si>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</si>
  <si>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</si>
  <si>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</si>
  <si>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</si>
  <si>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</si>
  <si>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</si>
  <si>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</si>
  <si>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</si>
  <si>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</si>
  <si>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</si>
  <si>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</si>
  <si>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</si>
  <si>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</si>
  <si>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</si>
  <si>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</si>
  <si>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</si>
  <si>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</si>
  <si>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</si>
  <si>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</si>
  <si>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</si>
  <si>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</si>
  <si>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</si>
  <si>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</si>
  <si>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</si>
  <si>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</si>
  <si>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</si>
  <si>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</si>
  <si>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</si>
  <si>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</si>
  <si>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</si>
  <si>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</si>
  <si>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</si>
  <si>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</si>
  <si>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</si>
  <si>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</si>
  <si>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</si>
  <si>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</si>
  <si>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</si>
  <si>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</si>
  <si>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</si>
  <si>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</si>
  <si>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</si>
  <si>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</si>
  <si>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</si>
  <si>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</si>
  <si>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</si>
  <si>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</si>
  <si>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</si>
  <si>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</si>
  <si>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</si>
  <si>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</si>
  <si>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</si>
  <si>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</si>
  <si>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</si>
  <si>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</si>
  <si>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</si>
  <si>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</si>
  <si>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</si>
  <si>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</si>
  <si>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</si>
  <si>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</si>
  <si>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</si>
  <si>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</si>
  <si>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</si>
  <si>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</si>
  <si>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</si>
  <si>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</si>
  <si>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</si>
  <si>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</si>
  <si>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</si>
  <si>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</si>
  <si>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</si>
  <si>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</si>
  <si>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</si>
  <si>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</si>
  <si>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</si>
  <si>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</si>
  <si>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</si>
  <si>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</si>
  <si>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</si>
  <si>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</si>
  <si>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</si>
  <si>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</si>
  <si>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</si>
  <si>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</si>
  <si>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</si>
  <si>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</si>
  <si>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</si>
  <si>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</si>
  <si>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</si>
  <si>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</si>
  <si>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</si>
  <si>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</si>
  <si>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</si>
  <si>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</si>
  <si>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</si>
  <si>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</si>
  <si>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</si>
  <si>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</si>
  <si>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</si>
  <si>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</si>
  <si>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</si>
  <si>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</si>
  <si>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</si>
  <si>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</si>
  <si>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</si>
  <si>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</si>
  <si>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</si>
  <si>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</si>
  <si>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</si>
  <si>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</si>
  <si>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</si>
  <si>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</si>
  <si>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</si>
  <si>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</si>
  <si>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</si>
  <si>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</si>
  <si>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</si>
  <si>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</si>
  <si>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</si>
  <si>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</si>
  <si>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</si>
  <si>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</si>
  <si>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</si>
  <si>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</si>
  <si>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</si>
  <si>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</si>
  <si>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</si>
  <si>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</si>
  <si>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</si>
  <si>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</si>
  <si>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</si>
  <si>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</si>
  <si>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</si>
  <si>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</si>
  <si>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</si>
  <si>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</si>
  <si>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</si>
  <si>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</si>
  <si>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</si>
  <si>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</si>
  <si>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</si>
  <si>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</si>
  <si>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</si>
  <si>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</si>
  <si>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</si>
  <si>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</si>
  <si>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</si>
  <si>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</si>
  <si>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</si>
  <si>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</si>
  <si>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</si>
  <si>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</si>
  <si>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</si>
  <si>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</si>
  <si>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</si>
  <si>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</si>
  <si>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</si>
  <si>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</si>
  <si>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</si>
  <si>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</si>
  <si>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</si>
  <si>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</si>
  <si>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</si>
  <si>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</si>
  <si>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</si>
  <si>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</si>
  <si>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</si>
  <si>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</si>
  <si>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</si>
  <si>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</si>
  <si>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</si>
  <si>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</si>
  <si>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</si>
  <si>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</si>
  <si>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</si>
  <si>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</si>
  <si>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</si>
  <si>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</si>
  <si>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</si>
  <si>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</si>
  <si>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</si>
  <si>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</si>
  <si>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</si>
  <si>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</si>
  <si>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</si>
  <si>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</si>
  <si>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</si>
  <si>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</si>
  <si>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</si>
  <si>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</si>
  <si>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</si>
  <si>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</si>
  <si>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</si>
  <si>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</si>
  <si>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</si>
  <si>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</si>
  <si>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</si>
  <si>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</si>
  <si>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</si>
  <si>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</si>
  <si>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</si>
  <si>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</si>
  <si>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</si>
  <si>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</si>
  <si>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</si>
  <si>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</si>
  <si>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</si>
  <si>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</si>
  <si>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</si>
  <si>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</si>
  <si>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</si>
  <si>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</si>
  <si>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</si>
  <si>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</si>
  <si>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</si>
  <si>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</si>
  <si>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</si>
  <si>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</si>
  <si>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</si>
  <si>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</si>
  <si>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</si>
  <si>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</si>
  <si>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</si>
  <si>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</si>
  <si>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</si>
  <si>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</si>
  <si>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</si>
  <si>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</si>
  <si>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</si>
  <si>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</si>
  <si>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</si>
  <si>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</si>
  <si>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</si>
  <si>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</si>
  <si>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</si>
  <si>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</si>
  <si>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</si>
  <si>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</si>
  <si>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</si>
  <si>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</si>
  <si>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</si>
  <si>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</si>
  <si>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</si>
  <si>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</si>
  <si>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</si>
  <si>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</si>
  <si>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</si>
  <si>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</si>
  <si>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</si>
  <si>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</si>
  <si>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</si>
  <si>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</si>
  <si>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</si>
  <si>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</si>
  <si>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</si>
  <si>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</si>
  <si>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</si>
  <si>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</si>
  <si>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</si>
  <si>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</si>
  <si>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</si>
  <si>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</si>
  <si>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</si>
  <si>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</si>
  <si>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</si>
  <si>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</si>
  <si>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</si>
  <si>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</si>
  <si>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</si>
  <si>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</si>
  <si>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</si>
  <si>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</si>
  <si>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</si>
  <si>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</si>
  <si>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</si>
  <si>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</si>
  <si>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</si>
  <si>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</si>
  <si>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</si>
  <si>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</si>
  <si>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</si>
  <si>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</si>
  <si>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</si>
  <si>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</si>
  <si>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</si>
  <si>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</si>
  <si>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</si>
  <si>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</si>
  <si>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</si>
  <si>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</si>
  <si>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</si>
  <si>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</si>
  <si>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</si>
  <si>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</si>
  <si>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</si>
  <si>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</si>
  <si>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</si>
  <si>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</si>
  <si>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</si>
  <si>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</si>
  <si>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</si>
  <si>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</si>
  <si>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</si>
  <si>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</si>
  <si>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</si>
  <si>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</si>
  <si>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</si>
  <si>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</si>
  <si>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</si>
  <si>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</si>
  <si>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</si>
  <si>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</si>
  <si>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</si>
  <si>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</si>
  <si>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</si>
  <si>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</si>
  <si>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</si>
  <si>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</si>
  <si>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</si>
  <si>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</si>
  <si>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</si>
  <si>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</si>
  <si>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</si>
  <si>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</si>
  <si>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</si>
  <si>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</si>
  <si>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</si>
  <si>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</si>
  <si>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</si>
  <si>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</si>
  <si>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</si>
  <si>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</si>
  <si>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</si>
  <si>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</si>
  <si>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</si>
  <si>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</si>
  <si>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</si>
  <si>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</si>
  <si>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</si>
  <si>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</si>
  <si>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</si>
  <si>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</si>
  <si>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</si>
  <si>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</si>
  <si>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</si>
  <si>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</si>
  <si>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</si>
  <si>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</si>
  <si>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</si>
  <si>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</si>
  <si>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</si>
  <si>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</si>
  <si>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</si>
  <si>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</si>
  <si>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</si>
  <si>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</si>
  <si>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</si>
  <si>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</si>
  <si>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</si>
  <si>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</si>
  <si>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</si>
  <si>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</si>
  <si>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</si>
  <si>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</si>
  <si>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</si>
  <si>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</si>
  <si>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</si>
  <si>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</si>
  <si>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</si>
  <si>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</si>
  <si>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</si>
  <si>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</si>
  <si>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</si>
  <si>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</si>
  <si>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</si>
  <si>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</si>
  <si>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</si>
  <si>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</si>
  <si>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</si>
  <si>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</si>
  <si>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</si>
  <si>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</si>
  <si>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</si>
  <si>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</si>
  <si>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</si>
  <si>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</si>
  <si>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</si>
  <si>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</si>
  <si>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</si>
  <si>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</si>
  <si>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</si>
  <si>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</si>
  <si>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</si>
  <si>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</si>
  <si>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</si>
  <si>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</si>
  <si>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</si>
  <si>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</si>
  <si>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</si>
  <si>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</si>
  <si>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</si>
  <si>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</si>
  <si>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</si>
  <si>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</si>
  <si>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</si>
  <si>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</si>
  <si>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</si>
  <si>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</si>
  <si>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</si>
  <si>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</si>
  <si>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</si>
  <si>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</si>
  <si>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</si>
  <si>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</si>
  <si>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</si>
  <si>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</si>
  <si>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</si>
  <si>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</si>
  <si>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</si>
  <si>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</si>
  <si>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</si>
  <si>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</si>
  <si>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</si>
  <si>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</si>
  <si>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</si>
  <si>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</si>
  <si>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</si>
  <si>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</si>
  <si>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</si>
  <si>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</si>
  <si>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</si>
  <si>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</si>
  <si>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</si>
  <si>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</si>
  <si>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</si>
  <si>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</si>
  <si>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</si>
  <si>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</si>
  <si>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</si>
  <si>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</si>
  <si>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</si>
  <si>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</si>
  <si>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</si>
  <si>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</si>
  <si>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</si>
  <si>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</si>
  <si>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</si>
  <si>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</si>
  <si>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</si>
  <si>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</si>
  <si>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</si>
  <si>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</si>
  <si>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</si>
  <si>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</si>
  <si>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</si>
  <si>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</si>
  <si>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</si>
  <si>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</si>
  <si>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</si>
  <si>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</si>
  <si>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</si>
  <si>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</si>
  <si>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</si>
  <si>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</si>
  <si>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</si>
  <si>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</si>
  <si>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</si>
  <si>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</si>
  <si>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</si>
  <si>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</si>
  <si>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</si>
  <si>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</si>
  <si>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</si>
  <si>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</si>
  <si>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</si>
  <si>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</si>
  <si>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</si>
  <si>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</si>
  <si>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</si>
  <si>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</si>
  <si>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</si>
  <si>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</si>
  <si>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</si>
  <si>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</si>
  <si>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</si>
  <si>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</si>
  <si>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</si>
  <si>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</si>
  <si>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</si>
  <si>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</si>
  <si>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</si>
  <si>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</si>
  <si>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</si>
  <si>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</si>
  <si>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</si>
  <si>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</si>
  <si>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</si>
  <si>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</si>
  <si>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</si>
  <si>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</si>
  <si>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</si>
  <si>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</si>
  <si>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</si>
  <si>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</si>
  <si>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</si>
  <si>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</si>
  <si>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</si>
  <si>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</si>
  <si>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</si>
  <si>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</si>
  <si>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</si>
  <si>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</si>
  <si>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</si>
  <si>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</si>
  <si>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</si>
  <si>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</si>
  <si>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</si>
  <si>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</si>
  <si>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</si>
  <si>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</si>
  <si>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</si>
  <si>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</si>
  <si>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</si>
  <si>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</si>
  <si>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</si>
  <si>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</si>
  <si>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</si>
  <si>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</si>
  <si>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</si>
  <si>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</si>
  <si>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</si>
  <si>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</si>
  <si>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</si>
  <si>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</si>
  <si>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</si>
  <si>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</si>
  <si>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</si>
  <si>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</si>
  <si>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</si>
  <si>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</si>
  <si>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</si>
  <si>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</si>
  <si>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</si>
  <si>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</si>
  <si>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</si>
  <si>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</si>
  <si>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</si>
  <si>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</si>
  <si>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</si>
  <si>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</si>
  <si>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</si>
  <si>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</si>
  <si>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</si>
  <si>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</si>
  <si>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</si>
  <si>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</si>
  <si>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</si>
  <si>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</si>
  <si>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</si>
  <si>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</si>
  <si>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</si>
  <si>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</si>
  <si>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</si>
  <si>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</si>
  <si>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</si>
  <si>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</si>
  <si>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</si>
  <si>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</si>
  <si>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</si>
  <si>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</si>
  <si>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</si>
  <si>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</si>
  <si>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</si>
  <si>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</si>
  <si>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</si>
  <si>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</si>
  <si>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</si>
  <si>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</si>
  <si>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</si>
  <si>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</si>
  <si>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</si>
  <si>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</si>
  <si>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</si>
  <si>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</si>
  <si>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</si>
  <si>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</si>
  <si>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</si>
  <si>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</si>
  <si>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</si>
  <si>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</si>
  <si>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</si>
  <si>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</si>
  <si>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</si>
  <si>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</si>
  <si>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</si>
  <si>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</si>
  <si>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</si>
  <si>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</si>
  <si>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</si>
  <si>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</si>
  <si>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</si>
  <si>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</si>
  <si>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</si>
  <si>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</si>
  <si>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</si>
  <si>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</si>
  <si>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</si>
  <si>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</si>
  <si>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</si>
  <si>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</si>
  <si>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</si>
  <si>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</si>
  <si>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</si>
  <si>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</si>
  <si>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</si>
  <si>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</si>
  <si>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</si>
  <si>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</si>
  <si>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</si>
  <si>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</si>
  <si>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</si>
  <si>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</si>
  <si>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</si>
  <si>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</si>
  <si>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</si>
  <si>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</si>
  <si>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</si>
  <si>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</si>
  <si>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</si>
  <si>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</si>
  <si>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</si>
  <si>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</si>
  <si>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</si>
  <si>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</si>
  <si>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</si>
  <si>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</si>
  <si>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</si>
  <si>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</si>
  <si>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</si>
  <si>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</si>
  <si>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</si>
  <si>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</si>
  <si>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</si>
  <si>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</si>
  <si>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</si>
  <si>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</si>
  <si>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</si>
  <si>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</si>
  <si>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</si>
  <si>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</si>
  <si>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</si>
  <si>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</si>
  <si>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</si>
  <si>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</si>
  <si>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</si>
  <si>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</si>
  <si>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</si>
  <si>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</si>
  <si>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</si>
  <si>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</si>
  <si>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</si>
  <si>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</si>
  <si>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</si>
  <si>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</si>
  <si>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</si>
  <si>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</si>
  <si>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</si>
  <si>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</si>
  <si>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</si>
  <si>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</si>
  <si>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</si>
  <si>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</si>
  <si>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</si>
  <si>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</si>
  <si>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</si>
  <si>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</si>
  <si>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</si>
  <si>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</si>
  <si>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</si>
  <si>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</si>
  <si>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</si>
  <si>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</si>
  <si>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</si>
  <si>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</si>
  <si>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</si>
  <si>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</si>
  <si>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</si>
  <si>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</si>
  <si>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</si>
  <si>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</si>
  <si>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</si>
  <si>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</si>
  <si>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</si>
  <si>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</si>
  <si>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</si>
  <si>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</si>
  <si>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</si>
  <si>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</si>
  <si>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</si>
  <si>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</si>
  <si>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</si>
  <si>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</si>
  <si>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</si>
  <si>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</si>
  <si>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</si>
  <si>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</si>
  <si>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</si>
  <si>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</si>
  <si>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</si>
  <si>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</si>
  <si>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</si>
  <si>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</si>
  <si>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</si>
  <si>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</si>
  <si>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</si>
  <si>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</si>
  <si>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</si>
  <si>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</si>
  <si>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</si>
  <si>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</si>
  <si>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</si>
  <si>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</si>
  <si>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</si>
  <si>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</si>
  <si>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</si>
  <si>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</si>
  <si>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</si>
  <si>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</si>
  <si>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</si>
  <si>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</si>
  <si>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</si>
  <si>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</si>
  <si>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</si>
  <si>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</si>
  <si>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</si>
  <si>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</si>
  <si>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</si>
  <si>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</si>
  <si>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</si>
  <si>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</si>
  <si>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</si>
  <si>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</si>
  <si>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</si>
  <si>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</si>
  <si>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</si>
  <si>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</si>
  <si>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</si>
  <si>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</si>
  <si>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</si>
  <si>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</si>
  <si>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</si>
  <si>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</si>
  <si>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</si>
  <si>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</si>
  <si>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</si>
  <si>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</si>
  <si>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</si>
  <si>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</si>
  <si>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</si>
  <si>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</si>
  <si>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</si>
  <si>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</si>
  <si>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</si>
  <si>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</si>
  <si>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</si>
  <si>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</si>
  <si>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</si>
  <si>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</si>
  <si>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</si>
  <si>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</si>
  <si>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</si>
  <si>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</si>
  <si>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</si>
  <si>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</si>
  <si>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</si>
  <si>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</si>
  <si>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</si>
  <si>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</si>
  <si>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</si>
  <si>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</si>
  <si>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</si>
  <si>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</si>
  <si>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</si>
  <si>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</si>
  <si>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</si>
  <si>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</si>
  <si>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</si>
  <si>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</si>
  <si>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</si>
  <si>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</si>
  <si>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</si>
  <si>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</si>
  <si>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</si>
  <si>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</si>
  <si>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</si>
  <si>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</si>
  <si>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</si>
  <si>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</si>
  <si>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</si>
  <si>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</si>
  <si>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</si>
  <si>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</si>
  <si>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</si>
  <si>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</si>
  <si>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</si>
  <si>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</si>
  <si>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</si>
  <si>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</si>
  <si>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</si>
  <si>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</si>
  <si>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</si>
  <si>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</si>
  <si>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</si>
  <si>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</si>
  <si>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</si>
  <si>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</si>
  <si>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</si>
  <si>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</si>
  <si>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</si>
  <si>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</si>
  <si>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</si>
  <si>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</si>
  <si>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</si>
  <si>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</si>
  <si>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</si>
  <si>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</si>
  <si>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</si>
  <si>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</si>
  <si>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</si>
  <si>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</si>
  <si>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</si>
  <si>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</si>
  <si>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</si>
  <si>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</si>
  <si>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</si>
  <si>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</si>
  <si>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</si>
  <si>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</si>
  <si>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</si>
  <si>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</si>
  <si>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</si>
  <si>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</si>
  <si>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</si>
  <si>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</si>
  <si>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</si>
  <si>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</si>
  <si>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</si>
  <si>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</si>
  <si>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</si>
  <si>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</si>
  <si>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</si>
  <si>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</si>
  <si>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</si>
  <si>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</si>
  <si>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</si>
  <si>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</si>
  <si>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</si>
  <si>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</si>
  <si>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</si>
  <si>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</si>
  <si>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</si>
  <si>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</si>
  <si>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</si>
  <si>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</si>
  <si>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</si>
  <si>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</si>
  <si>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</si>
  <si>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</si>
  <si>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</si>
  <si>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</si>
  <si>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</si>
  <si>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</si>
  <si>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</si>
  <si>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</si>
  <si>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</si>
  <si>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</si>
  <si>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</si>
  <si>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</si>
  <si>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</si>
  <si>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</si>
  <si>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</si>
  <si>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</si>
  <si>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</si>
  <si>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</si>
  <si>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</si>
  <si>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</si>
  <si>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</si>
  <si>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</si>
  <si>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</si>
  <si>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</si>
  <si>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</si>
  <si>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</si>
  <si>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</si>
  <si>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</si>
  <si>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</si>
  <si>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</si>
  <si>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</si>
  <si>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</si>
  <si>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</si>
  <si>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</si>
  <si>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</si>
  <si>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</si>
  <si>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</si>
  <si>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</si>
  <si>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</si>
  <si>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</si>
  <si>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</si>
  <si>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</si>
  <si>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</si>
  <si>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</si>
  <si>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</si>
  <si>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</si>
  <si>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</si>
  <si>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</si>
  <si>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</si>
  <si>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</si>
  <si>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</si>
  <si>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</si>
  <si>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</si>
  <si>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</si>
  <si>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</si>
  <si>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</si>
  <si>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</si>
  <si>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</si>
  <si>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</si>
  <si>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</si>
  <si>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</si>
  <si>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</si>
  <si>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</si>
  <si>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</si>
  <si>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</si>
  <si>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</si>
  <si>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</si>
  <si>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</si>
  <si>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</si>
  <si>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</si>
  <si>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</si>
  <si>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</si>
  <si>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</si>
  <si>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</si>
  <si>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</si>
  <si>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</si>
  <si>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</si>
  <si>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</si>
  <si>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</si>
  <si>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</si>
  <si>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</si>
  <si>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</si>
  <si>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</si>
  <si>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</si>
  <si>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</si>
  <si>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</si>
  <si>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</si>
  <si>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</si>
  <si>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</si>
  <si>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</si>
  <si>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</si>
  <si>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</si>
  <si>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</si>
  <si>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</si>
  <si>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</si>
  <si>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</si>
  <si>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</si>
  <si>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</si>
  <si>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</si>
  <si>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</si>
  <si>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</si>
  <si>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</si>
  <si>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</si>
  <si>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</si>
  <si>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</si>
  <si>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</si>
  <si>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</si>
  <si>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</si>
  <si>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</si>
  <si>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</si>
  <si>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</si>
  <si>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</si>
  <si>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</si>
  <si>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</si>
  <si>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</si>
  <si>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</si>
  <si>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</si>
  <si>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</si>
  <si>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</si>
  <si>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</si>
  <si>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</si>
  <si>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</si>
  <si>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</si>
  <si>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</si>
  <si>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</si>
  <si>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</si>
  <si>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</si>
  <si>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</si>
  <si>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</si>
  <si>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</si>
  <si>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</si>
  <si>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</si>
  <si>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</si>
  <si>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</si>
  <si>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</si>
  <si>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</si>
  <si>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</si>
  <si>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</si>
  <si>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</si>
  <si>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</si>
  <si>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</si>
  <si>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</si>
  <si>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</si>
  <si>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</si>
  <si>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</si>
  <si>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</si>
  <si>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</si>
  <si>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</si>
  <si>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</si>
  <si>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</si>
  <si>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</si>
  <si>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</si>
  <si>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</si>
  <si>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</si>
  <si>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</si>
  <si>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</si>
  <si>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</si>
  <si>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</si>
  <si>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</si>
  <si>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</si>
  <si>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</si>
  <si>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</si>
  <si>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</si>
  <si>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</si>
  <si>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</si>
  <si>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</si>
  <si>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</si>
  <si>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</si>
  <si>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</si>
  <si>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</si>
  <si>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</si>
  <si>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</si>
  <si>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</si>
  <si>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</si>
  <si>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</si>
  <si>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</si>
  <si>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</si>
  <si>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</si>
  <si>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</si>
  <si>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</si>
  <si>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</si>
  <si>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</si>
  <si>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</si>
  <si>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</si>
  <si>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</si>
  <si>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</si>
  <si>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</si>
  <si>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</si>
  <si>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</si>
  <si>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</si>
  <si>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</si>
  <si>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</si>
  <si>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</si>
  <si>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</si>
  <si>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</si>
  <si>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</si>
  <si>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</si>
  <si>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</si>
  <si>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</si>
  <si>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</si>
  <si>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</si>
  <si>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</si>
  <si>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</si>
  <si>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</si>
  <si>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</si>
  <si>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</si>
  <si>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</si>
  <si>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</si>
  <si>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</si>
  <si>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</si>
  <si>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</si>
  <si>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</si>
  <si>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</si>
  <si>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</si>
  <si>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</si>
  <si>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</si>
  <si>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</si>
  <si>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</si>
  <si>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</si>
  <si>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</si>
  <si>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</si>
  <si>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</si>
  <si>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</si>
  <si>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</si>
  <si>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</si>
  <si>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</si>
  <si>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</si>
  <si>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</si>
  <si>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</si>
  <si>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</si>
  <si>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</si>
  <si>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</si>
  <si>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</si>
  <si>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</si>
  <si>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</si>
  <si>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</si>
  <si>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</si>
  <si>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</si>
  <si>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</si>
  <si>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</si>
  <si>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</si>
  <si>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</si>
  <si>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</si>
  <si>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</si>
  <si>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</si>
  <si>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</si>
  <si>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</si>
  <si>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</si>
  <si>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</si>
  <si>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</si>
  <si>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</si>
  <si>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</si>
  <si>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</si>
  <si>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</si>
  <si>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</si>
  <si>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</si>
  <si>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</si>
  <si>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</si>
  <si>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</si>
  <si>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</si>
  <si>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</si>
  <si>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</si>
  <si>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</si>
  <si>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</si>
  <si>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</si>
  <si>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</si>
  <si>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</si>
  <si>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</si>
  <si>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</si>
  <si>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</si>
  <si>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</si>
  <si>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</si>
  <si>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</si>
  <si>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</si>
  <si>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</si>
  <si>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</si>
  <si>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</si>
  <si>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</si>
  <si>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</si>
  <si>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</si>
  <si>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</si>
  <si>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</si>
  <si>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</si>
  <si>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</si>
  <si>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</si>
  <si>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</si>
  <si>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</si>
  <si>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</si>
  <si>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</si>
  <si>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</si>
  <si>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</si>
  <si>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</si>
  <si>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</si>
  <si>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</si>
  <si>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</si>
  <si>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</si>
  <si>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</si>
  <si>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</si>
  <si>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</si>
  <si>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</si>
  <si>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</si>
  <si>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</si>
  <si>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</si>
  <si>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</si>
  <si>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</si>
  <si>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</si>
  <si>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</si>
  <si>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</si>
  <si>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</si>
  <si>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</si>
  <si>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</si>
  <si>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</si>
  <si>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</si>
  <si>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</si>
  <si>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</si>
  <si>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</si>
  <si>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</si>
  <si>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</si>
  <si>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</si>
  <si>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</si>
  <si>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</si>
  <si>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</si>
  <si>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</si>
  <si>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</si>
  <si>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</si>
  <si>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</si>
  <si>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</si>
  <si>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</si>
  <si>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</si>
  <si>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</si>
  <si>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</si>
  <si>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</si>
  <si>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</si>
  <si>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</si>
  <si>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</si>
  <si>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</si>
  <si>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</si>
  <si>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</si>
  <si>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</si>
  <si>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</si>
  <si>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</si>
  <si>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</si>
  <si>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</si>
  <si>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</si>
  <si>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</si>
  <si>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</si>
  <si>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</si>
  <si>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</si>
  <si>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</si>
  <si>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</si>
  <si>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</si>
  <si>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</si>
  <si>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</si>
  <si>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</si>
  <si>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</si>
  <si>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</si>
  <si>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</si>
  <si>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</si>
  <si>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</si>
  <si>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</si>
  <si>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</si>
  <si>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</si>
  <si>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</si>
  <si>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</si>
  <si>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</si>
  <si>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</si>
  <si>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</si>
  <si>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</si>
  <si>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</si>
  <si>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</si>
  <si>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</si>
  <si>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</si>
  <si>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</si>
  <si>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</si>
  <si>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</si>
  <si>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</si>
  <si>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</si>
  <si>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</si>
  <si>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</si>
  <si>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</si>
  <si>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</si>
  <si>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</si>
  <si>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</si>
  <si>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</si>
  <si>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</si>
  <si>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</si>
  <si>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</si>
  <si>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</si>
  <si>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</si>
  <si>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</si>
  <si>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</si>
  <si>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</si>
  <si>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</si>
  <si>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</si>
  <si>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</si>
  <si>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</si>
  <si>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</si>
  <si>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</si>
  <si>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</si>
  <si>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</si>
  <si>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</si>
  <si>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</si>
  <si>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</si>
  <si>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</si>
  <si>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</si>
  <si>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</si>
  <si>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</si>
  <si>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</si>
  <si>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</si>
  <si>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</si>
  <si>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</si>
  <si>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</si>
  <si>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</si>
  <si>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</si>
  <si>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</si>
  <si>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</si>
  <si>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</si>
  <si>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</si>
  <si>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</si>
  <si>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</si>
  <si>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</si>
  <si>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</si>
  <si>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</si>
  <si>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</si>
  <si>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</si>
  <si>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</si>
  <si>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</si>
  <si>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</si>
  <si>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</si>
  <si>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</si>
  <si>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</si>
  <si>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</si>
  <si>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</si>
  <si>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</si>
  <si>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</si>
  <si>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</si>
  <si>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</si>
  <si>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</si>
  <si>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</si>
  <si>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</si>
  <si>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</si>
  <si>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</si>
  <si>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</si>
  <si>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</si>
  <si>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</si>
  <si>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</si>
  <si>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</si>
  <si>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</si>
  <si>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</si>
  <si>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</si>
  <si>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</si>
  <si>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</si>
  <si>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</si>
  <si>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</si>
  <si>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</si>
  <si>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</si>
  <si>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</si>
  <si>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</si>
  <si>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</si>
  <si>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</si>
  <si>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</si>
  <si>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</si>
  <si>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</si>
  <si>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</si>
  <si>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</si>
  <si>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</si>
  <si>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</si>
  <si>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</si>
  <si>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</si>
  <si>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</si>
  <si>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</si>
  <si>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</si>
  <si>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</si>
  <si>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</si>
  <si>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</si>
  <si>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</si>
  <si>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</si>
  <si>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</si>
  <si>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</si>
  <si>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</si>
  <si>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</si>
  <si>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</si>
  <si>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</si>
  <si>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</si>
  <si>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</si>
  <si>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</si>
  <si>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</si>
  <si>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</si>
  <si>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</si>
  <si>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</si>
  <si>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</si>
  <si>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</si>
  <si>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</si>
  <si>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</si>
  <si>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</si>
  <si>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</si>
  <si>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</si>
  <si>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</si>
  <si>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</si>
  <si>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</si>
  <si>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</si>
  <si>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</si>
  <si>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</si>
  <si>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</si>
  <si>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</si>
  <si>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</si>
  <si>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</si>
  <si>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</si>
  <si>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</si>
  <si>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</si>
  <si>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</si>
  <si>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</si>
  <si>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</si>
  <si>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</si>
  <si>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</si>
  <si>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</si>
  <si>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</si>
  <si>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</si>
  <si>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</si>
  <si>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</si>
  <si>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</si>
  <si>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</si>
  <si>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</si>
  <si>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</si>
  <si>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</si>
  <si>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</si>
  <si>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</si>
  <si>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</si>
  <si>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</si>
  <si>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</si>
  <si>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</si>
  <si>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</si>
  <si>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</si>
  <si>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</si>
  <si>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</si>
  <si>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</si>
  <si>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</si>
  <si>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</si>
  <si>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</si>
  <si>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</si>
  <si>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</si>
  <si>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</si>
  <si>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</si>
  <si>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</si>
  <si>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</si>
  <si>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</si>
  <si>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</si>
  <si>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</si>
  <si>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</si>
  <si>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</si>
  <si>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</si>
  <si>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</si>
  <si>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</si>
  <si>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</si>
  <si>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</si>
  <si>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</si>
  <si>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</si>
  <si>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</si>
  <si>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</si>
  <si>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</si>
  <si>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</si>
  <si>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</si>
  <si>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</si>
  <si>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</si>
  <si>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</si>
  <si>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</si>
  <si>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</si>
  <si>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</si>
  <si>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</si>
  <si>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</si>
  <si>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</si>
  <si>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</si>
  <si>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</si>
  <si>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</si>
  <si>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</si>
  <si>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</si>
  <si>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</si>
  <si>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</si>
  <si>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</si>
  <si>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</si>
  <si>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</si>
  <si>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</si>
  <si>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</si>
  <si>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</si>
  <si>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</si>
  <si>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</si>
  <si>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</si>
  <si>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</si>
  <si>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</si>
  <si>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</si>
  <si>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</si>
  <si>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</si>
  <si>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</si>
  <si>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</si>
  <si>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</si>
  <si>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</si>
  <si>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</si>
  <si>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</si>
  <si>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</si>
  <si>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</si>
  <si>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</si>
  <si>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</si>
  <si>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</si>
  <si>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</si>
  <si>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</si>
  <si>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</si>
  <si>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</si>
  <si>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</si>
  <si>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</si>
  <si>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</si>
  <si>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</si>
  <si>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</si>
  <si>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</si>
  <si>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</si>
  <si>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</si>
  <si>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</si>
  <si>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</si>
  <si>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</si>
  <si>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</si>
  <si>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</si>
  <si>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</si>
  <si>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</si>
  <si>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</si>
  <si>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</si>
  <si>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</si>
  <si>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</si>
  <si>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</si>
  <si>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</si>
  <si>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</si>
  <si>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</si>
  <si>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</si>
  <si>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</si>
  <si>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</si>
  <si>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</si>
  <si>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</si>
  <si>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</si>
  <si>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</si>
  <si>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</si>
  <si>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</si>
  <si>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</si>
  <si>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</si>
  <si>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</si>
  <si>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</si>
  <si>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</si>
  <si>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</si>
  <si>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</si>
  <si>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</si>
  <si>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</si>
  <si>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</si>
  <si>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</si>
  <si>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</si>
  <si>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</si>
  <si>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</si>
  <si>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</si>
  <si>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</si>
  <si>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</si>
  <si>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</si>
  <si>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</si>
  <si>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</si>
  <si>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</si>
  <si>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</si>
  <si>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</si>
  <si>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</si>
  <si>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</si>
  <si>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</si>
  <si>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</si>
  <si>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</si>
  <si>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</si>
  <si>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</si>
  <si>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</si>
  <si>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</si>
  <si>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</si>
  <si>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</si>
  <si>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</si>
  <si>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</si>
  <si>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</si>
  <si>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</si>
  <si>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</si>
  <si>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</si>
  <si>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</si>
  <si>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</si>
  <si>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</si>
  <si>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</si>
  <si>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</si>
  <si>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</si>
  <si>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</si>
  <si>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</si>
  <si>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</si>
  <si>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</si>
  <si>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</si>
  <si>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</si>
  <si>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</si>
  <si>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</si>
  <si>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</si>
  <si>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</si>
  <si>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</si>
  <si>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</si>
  <si>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</si>
  <si>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</si>
  <si>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</si>
  <si>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</si>
  <si>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</si>
  <si>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</si>
  <si>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</si>
  <si>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</si>
  <si>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</si>
  <si>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</si>
  <si>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</si>
  <si>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</si>
  <si>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</si>
  <si>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</si>
  <si>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</si>
  <si>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</si>
  <si>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</si>
  <si>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</si>
  <si>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</si>
  <si>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</si>
  <si>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</si>
  <si>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</si>
  <si>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</si>
  <si>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</si>
  <si>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</si>
  <si>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</si>
  <si>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</si>
  <si>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</si>
  <si>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</si>
  <si>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</si>
  <si>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</si>
  <si>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</si>
  <si>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</si>
  <si>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</si>
  <si>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</si>
  <si>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</si>
  <si>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</si>
  <si>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</si>
  <si>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</si>
  <si>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</si>
  <si>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</si>
  <si>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</si>
  <si>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</si>
  <si>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</si>
  <si>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</si>
  <si>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</si>
  <si>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</si>
  <si>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</si>
  <si>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</si>
  <si>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</si>
  <si>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</si>
  <si>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</si>
  <si>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</si>
  <si>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</si>
  <si>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</si>
  <si>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</si>
  <si>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</si>
  <si>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</si>
  <si>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</si>
  <si>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</si>
  <si>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</si>
  <si>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</si>
  <si>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</si>
  <si>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</si>
  <si>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</si>
  <si>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</si>
  <si>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</si>
  <si>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</si>
  <si>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</si>
  <si>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</si>
  <si>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</si>
  <si>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</si>
  <si>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</si>
  <si>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</si>
  <si>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</si>
  <si>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</si>
  <si>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</si>
  <si>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</si>
  <si>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</si>
  <si>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</si>
  <si>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</si>
  <si>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</si>
  <si>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</si>
  <si>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</si>
  <si>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</si>
  <si>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</si>
  <si>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</si>
  <si>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</si>
  <si>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</si>
  <si>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</si>
  <si>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</si>
  <si>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</si>
  <si>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</si>
  <si>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</si>
  <si>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</si>
  <si>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</si>
  <si>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</si>
  <si>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</si>
  <si>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</si>
  <si>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</si>
  <si>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</si>
  <si>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</si>
  <si>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</si>
  <si>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</si>
  <si>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</si>
  <si>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</si>
  <si>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</si>
  <si>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</si>
  <si>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</si>
  <si>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</si>
  <si>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</si>
  <si>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</si>
  <si>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</si>
  <si>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</si>
  <si>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</si>
  <si>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</si>
  <si>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</si>
  <si>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</si>
  <si>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</si>
  <si>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</si>
  <si>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</si>
  <si>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</si>
  <si>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</si>
  <si>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</si>
  <si>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</si>
  <si>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</si>
  <si>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</si>
  <si>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</si>
  <si>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</si>
  <si>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</si>
  <si>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</si>
  <si>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</si>
  <si>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</si>
  <si>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</si>
  <si>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</si>
  <si>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</si>
  <si>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</si>
  <si>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</si>
  <si>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</si>
  <si>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</si>
  <si>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</si>
  <si>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</si>
  <si>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</si>
  <si>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</si>
  <si>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</si>
  <si>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</si>
  <si>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</si>
  <si>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</si>
  <si>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</si>
  <si>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</si>
  <si>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</si>
  <si>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</si>
  <si>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</si>
  <si>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</si>
  <si>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</si>
  <si>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</si>
  <si>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</si>
  <si>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</si>
  <si>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</si>
  <si>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</si>
  <si>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</si>
  <si>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</si>
  <si>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</si>
  <si>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</si>
  <si>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</si>
  <si>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</si>
  <si>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</si>
  <si>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</si>
  <si>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</si>
  <si>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</si>
  <si>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</si>
  <si>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</si>
  <si>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</si>
  <si>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</si>
  <si>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</si>
  <si>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</si>
  <si>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</si>
  <si>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</si>
  <si>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</si>
  <si>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</si>
  <si>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</si>
  <si>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</si>
  <si>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</si>
  <si>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</si>
  <si>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</si>
  <si>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</si>
  <si>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</si>
  <si>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</si>
  <si>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</si>
  <si>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</si>
  <si>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</si>
  <si>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</si>
  <si>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</si>
  <si>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</si>
  <si>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</si>
  <si>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</si>
  <si>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</si>
  <si>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</si>
  <si>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</si>
  <si>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</si>
  <si>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</si>
  <si>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</si>
  <si>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</si>
  <si>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</si>
  <si>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</si>
  <si>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</si>
  <si>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</si>
  <si>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</si>
  <si>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</si>
  <si>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</si>
  <si>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</si>
  <si>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</si>
  <si>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</si>
  <si>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</si>
  <si>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</si>
  <si>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</si>
  <si>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</si>
  <si>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</si>
  <si>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</si>
  <si>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</si>
  <si>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</si>
  <si>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</si>
  <si>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</si>
  <si>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</si>
  <si>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</si>
  <si>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</si>
  <si>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</si>
  <si>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</si>
  <si>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</si>
  <si>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</si>
  <si>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</si>
  <si>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</si>
  <si>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</si>
  <si>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</si>
  <si>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</si>
  <si>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</si>
  <si>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</si>
  <si>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</si>
  <si>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</si>
  <si>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</si>
  <si>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</si>
  <si>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</si>
  <si>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</si>
  <si>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</si>
  <si>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</si>
  <si>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</si>
  <si>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</si>
  <si>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</si>
  <si>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</si>
  <si>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</si>
  <si>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</si>
  <si>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</si>
  <si>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</si>
  <si>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</si>
  <si>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</si>
  <si>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</si>
  <si>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</si>
  <si>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</si>
  <si>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</si>
  <si>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</si>
  <si>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</si>
  <si>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</si>
  <si>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</si>
  <si>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</si>
  <si>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</si>
  <si>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</si>
  <si>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</si>
  <si>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</si>
  <si>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</si>
  <si>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</si>
  <si>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</si>
  <si>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</si>
  <si>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</si>
  <si>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</si>
  <si>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</si>
  <si>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</si>
  <si>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</si>
  <si>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</si>
  <si>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</si>
  <si>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</si>
  <si>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</si>
  <si>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</si>
  <si>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</si>
  <si>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</si>
  <si>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</si>
  <si>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</si>
  <si>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</si>
  <si>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</si>
  <si>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</si>
  <si>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</si>
  <si>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</si>
  <si>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</si>
  <si>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</si>
  <si>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</si>
  <si>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</si>
  <si>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</si>
  <si>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</si>
  <si>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</si>
  <si>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</si>
  <si>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</si>
  <si>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</si>
  <si>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</si>
  <si>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</si>
  <si>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</si>
  <si>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</si>
  <si>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</si>
  <si>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</si>
  <si>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</si>
  <si>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</si>
  <si>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</si>
  <si>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</si>
  <si>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</si>
  <si>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</si>
  <si>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</si>
  <si>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</si>
  <si>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</si>
  <si>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</si>
  <si>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</si>
  <si>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</si>
  <si>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</si>
  <si>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</si>
  <si>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</si>
  <si>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</si>
  <si>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</si>
  <si>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</si>
  <si>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</si>
  <si>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</si>
  <si>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</si>
  <si>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</si>
  <si>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</si>
  <si>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</si>
  <si>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</si>
  <si>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</si>
  <si>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</si>
  <si>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</si>
  <si>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</si>
  <si>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</si>
  <si>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</si>
  <si>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</si>
  <si>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</si>
  <si>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</si>
  <si>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</si>
  <si>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</si>
  <si>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</si>
  <si>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</si>
  <si>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</si>
  <si>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</si>
  <si>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</si>
  <si>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</si>
  <si>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</si>
  <si>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</si>
  <si>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</si>
  <si>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</si>
  <si>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</si>
  <si>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</si>
  <si>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</si>
  <si>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</si>
  <si>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</si>
  <si>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</si>
  <si>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</si>
  <si>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</si>
  <si>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</si>
  <si>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</si>
  <si>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</si>
  <si>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</si>
  <si>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</si>
  <si>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</si>
  <si>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</si>
  <si>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</si>
  <si>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</si>
  <si>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</si>
  <si>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</si>
  <si>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</si>
  <si>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</si>
  <si>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</si>
  <si>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</si>
  <si>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</si>
  <si>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</si>
  <si>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</si>
  <si>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</si>
  <si>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</si>
  <si>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</si>
  <si>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</si>
  <si>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</si>
  <si>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</si>
  <si>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</si>
  <si>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</si>
  <si>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</si>
  <si>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</si>
  <si>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</si>
  <si>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</si>
  <si>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</si>
  <si>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</si>
  <si>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</si>
  <si>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</si>
  <si>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</si>
  <si>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</si>
  <si>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</si>
  <si>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</si>
  <si>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</si>
  <si>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</si>
  <si>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</si>
  <si>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</si>
  <si>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</si>
  <si>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</si>
  <si>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</si>
  <si>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</si>
  <si>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</si>
  <si>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</si>
  <si>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</si>
  <si>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</si>
  <si>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</si>
  <si>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</si>
  <si>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</si>
  <si>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</si>
  <si>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</si>
  <si>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</si>
  <si>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</si>
  <si>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</si>
  <si>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</si>
  <si>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</si>
  <si>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</si>
  <si>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</si>
  <si>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</si>
  <si>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</si>
  <si>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</si>
  <si>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</si>
  <si>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</si>
  <si>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</si>
  <si>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</si>
  <si>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</si>
  <si>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</si>
  <si>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</si>
  <si>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</si>
  <si>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</si>
  <si>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</si>
  <si>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</si>
  <si>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</si>
  <si>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</si>
  <si>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</si>
  <si>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</si>
  <si>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</si>
  <si>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</si>
  <si>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</si>
  <si>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</si>
  <si>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</si>
  <si>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</si>
  <si>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</si>
  <si>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</si>
  <si>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</si>
  <si>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</si>
  <si>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</si>
  <si>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</si>
  <si>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</si>
  <si>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</si>
  <si>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</si>
  <si>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</si>
  <si>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</si>
  <si>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</si>
  <si>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</si>
  <si>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</si>
  <si>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</si>
  <si>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</si>
  <si>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</si>
  <si>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</si>
  <si>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</si>
  <si>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</si>
  <si>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</si>
  <si>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</si>
  <si>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</si>
  <si>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</si>
  <si>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</si>
  <si>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</si>
  <si>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</si>
  <si>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</si>
  <si>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</si>
  <si>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</si>
  <si>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</si>
  <si>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</si>
  <si>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</si>
  <si>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</si>
  <si>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</si>
  <si>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</si>
  <si>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</si>
  <si>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</si>
  <si>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</si>
  <si>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</si>
  <si>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</si>
  <si>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</si>
  <si>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</si>
  <si>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</si>
  <si>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</si>
  <si>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</si>
  <si>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</si>
  <si>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</si>
  <si>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</si>
  <si>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</si>
  <si>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</si>
  <si>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</si>
  <si>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</si>
  <si>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</si>
  <si>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</si>
  <si>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</si>
  <si>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</si>
  <si>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</si>
  <si>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</si>
  <si>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</si>
  <si>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</si>
  <si>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</si>
  <si>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</si>
  <si>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</si>
  <si>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</si>
  <si>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</si>
  <si>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</si>
  <si>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</si>
  <si>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</si>
  <si>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</si>
  <si>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</si>
  <si>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</si>
  <si>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</si>
  <si>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</si>
  <si>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</si>
  <si>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</si>
  <si>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</si>
  <si>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</si>
  <si>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</si>
  <si>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</si>
  <si>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</si>
  <si>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</si>
  <si>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</si>
  <si>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</si>
  <si>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</si>
  <si>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</si>
  <si>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</si>
  <si>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</si>
  <si>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</si>
  <si>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</si>
  <si>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</si>
  <si>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</si>
  <si>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</si>
  <si>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</si>
  <si>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</si>
  <si>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</si>
  <si>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</si>
  <si>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</si>
  <si>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</si>
  <si>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</si>
  <si>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</si>
  <si>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</si>
  <si>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</si>
  <si>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</si>
  <si>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</si>
  <si>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</si>
  <si>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</si>
  <si>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</si>
  <si>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</si>
  <si>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</si>
  <si>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</si>
  <si>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</si>
  <si>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</si>
  <si>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</si>
  <si>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</si>
  <si>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</si>
  <si>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</si>
  <si>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</si>
  <si>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</si>
  <si>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</si>
  <si>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</si>
  <si>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</si>
  <si>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</si>
  <si>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</si>
  <si>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</si>
  <si>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</si>
  <si>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</si>
  <si>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</si>
  <si>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</si>
  <si>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</si>
  <si>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</si>
  <si>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</si>
  <si>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</si>
  <si>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</si>
  <si>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</si>
  <si>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</si>
  <si>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</si>
  <si>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</si>
  <si>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</si>
  <si>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</si>
  <si>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</si>
  <si>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</si>
  <si>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</si>
  <si>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</si>
  <si>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</si>
  <si>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</si>
  <si>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</si>
  <si>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</si>
  <si>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</si>
  <si>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</si>
  <si>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</si>
  <si>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</si>
  <si>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</si>
  <si>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</si>
  <si>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</si>
  <si>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</si>
  <si>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</si>
  <si>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</si>
  <si>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</si>
  <si>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</si>
  <si>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</si>
  <si>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</si>
  <si>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</si>
  <si>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</si>
  <si>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</si>
  <si>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</si>
  <si>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</si>
  <si>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</si>
  <si>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</si>
  <si>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</si>
  <si>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</si>
  <si>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</si>
  <si>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</si>
  <si>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</si>
  <si>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</si>
  <si>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</si>
  <si>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</si>
  <si>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</si>
  <si>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</si>
  <si>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</si>
  <si>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</si>
  <si>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</si>
  <si>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</si>
  <si>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</si>
  <si>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</si>
  <si>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</si>
  <si>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</si>
  <si>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</si>
  <si>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</si>
  <si>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</si>
  <si>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</si>
  <si>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</si>
  <si>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</si>
  <si>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</si>
  <si>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</si>
  <si>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</si>
  <si>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</si>
  <si>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</si>
  <si>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</si>
  <si>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</si>
  <si>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</si>
  <si>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</si>
  <si>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</si>
  <si>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</si>
  <si>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</si>
  <si>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</si>
  <si>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</si>
  <si>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</si>
  <si>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</si>
  <si>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</si>
  <si>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</si>
  <si>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</si>
  <si>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</si>
  <si>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</si>
  <si>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</si>
  <si>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</si>
  <si>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</si>
  <si>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</si>
  <si>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</si>
  <si>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</si>
  <si>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</si>
  <si>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</si>
  <si>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</si>
  <si>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</si>
  <si>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</si>
  <si>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</si>
  <si>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</si>
  <si>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</si>
  <si>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</si>
  <si>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</si>
  <si>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</si>
  <si>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</si>
  <si>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</si>
  <si>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</si>
  <si>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</si>
  <si>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</si>
  <si>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</si>
  <si>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</si>
  <si>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</si>
  <si>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</si>
  <si>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</si>
  <si>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</si>
  <si>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</si>
  <si>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</si>
  <si>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</si>
  <si>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</si>
  <si>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</si>
  <si>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</si>
  <si>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</si>
  <si>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</si>
  <si>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</si>
  <si>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</si>
  <si>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</si>
  <si>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</si>
  <si>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</si>
  <si>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</si>
  <si>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</si>
  <si>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</si>
  <si>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</si>
  <si>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</si>
  <si>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</si>
  <si>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</si>
  <si>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</si>
  <si>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</si>
  <si>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</si>
  <si>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</si>
  <si>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</si>
  <si>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</si>
  <si>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</si>
  <si>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</si>
  <si>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</si>
  <si>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</si>
  <si>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</si>
  <si>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</si>
  <si>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</si>
  <si>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</si>
  <si>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</si>
  <si>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</si>
  <si>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</si>
  <si>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</si>
  <si>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</si>
  <si>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</si>
  <si>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</si>
  <si>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</si>
  <si>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</si>
  <si>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</si>
  <si>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</si>
  <si>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</si>
  <si>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</si>
  <si>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</si>
  <si>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</si>
  <si>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</si>
  <si>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</si>
  <si>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</si>
  <si>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</si>
  <si>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</si>
  <si>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</si>
  <si>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</si>
  <si>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</si>
  <si>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</si>
  <si>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</si>
  <si>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</si>
  <si>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</si>
  <si>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</si>
  <si>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</si>
  <si>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</si>
  <si>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</si>
  <si>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</si>
  <si>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</si>
  <si>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</si>
  <si>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</si>
  <si>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</si>
  <si>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</si>
  <si>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</si>
  <si>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</si>
  <si>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</si>
  <si>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</si>
  <si>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</si>
  <si>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</si>
  <si>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</si>
  <si>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</si>
  <si>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</si>
  <si>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</si>
  <si>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</si>
  <si>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</si>
  <si>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</si>
  <si>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</si>
  <si>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</si>
  <si>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</si>
  <si>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</si>
  <si>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</si>
  <si>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</si>
  <si>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</si>
  <si>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</si>
  <si>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</si>
  <si>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</si>
  <si>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</si>
  <si>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</si>
  <si>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</si>
  <si>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</si>
  <si>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</si>
  <si>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</si>
  <si>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</si>
  <si>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</si>
  <si>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</si>
  <si>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</si>
  <si>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</si>
  <si>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</si>
  <si>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</si>
  <si>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</si>
  <si>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</si>
  <si>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</si>
  <si>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</si>
  <si>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</si>
  <si>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</si>
  <si>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</si>
  <si>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</si>
  <si>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</si>
  <si>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</si>
  <si>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</si>
  <si>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</si>
  <si>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</si>
  <si>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</si>
  <si>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</si>
  <si>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</si>
  <si>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</si>
  <si>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</si>
  <si>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</si>
  <si>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</si>
  <si>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</si>
  <si>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</si>
  <si>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</si>
  <si>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</si>
  <si>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</si>
  <si>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</si>
  <si>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</si>
  <si>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</si>
  <si>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</si>
  <si>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</si>
  <si>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</si>
  <si>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</si>
  <si>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</si>
  <si>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</si>
  <si>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</si>
  <si>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</si>
  <si>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</si>
  <si>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</si>
  <si>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</si>
  <si>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</si>
  <si>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</si>
  <si>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</si>
  <si>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</si>
  <si>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</si>
  <si>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</si>
  <si>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</si>
  <si>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</si>
  <si>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</si>
  <si>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</si>
  <si>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</si>
  <si>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</si>
  <si>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</si>
  <si>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</si>
  <si>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</si>
  <si>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</si>
  <si>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</si>
  <si>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</si>
  <si>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</si>
  <si>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</si>
  <si>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</si>
  <si>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</si>
  <si>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</si>
  <si>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</si>
  <si>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</si>
  <si>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</si>
  <si>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</si>
  <si>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</si>
  <si>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</si>
  <si>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</si>
  <si>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</si>
  <si>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</si>
  <si>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</si>
  <si>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</si>
  <si>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</si>
  <si>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</si>
  <si>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</si>
  <si>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</si>
  <si>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</si>
  <si>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</si>
  <si>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</si>
  <si>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</si>
  <si>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</si>
  <si>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</si>
  <si>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</si>
  <si>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</si>
  <si>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</si>
  <si>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</si>
  <si>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</si>
  <si>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</si>
  <si>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</si>
  <si>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</si>
  <si>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</si>
  <si>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</si>
  <si>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</si>
  <si>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</si>
  <si>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</si>
  <si>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</si>
  <si>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</si>
  <si>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</si>
  <si>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</si>
  <si>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</si>
  <si>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</si>
  <si>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</si>
  <si>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</si>
  <si>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</si>
  <si>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</si>
  <si>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</si>
  <si>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</si>
  <si>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</si>
  <si>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</si>
  <si>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</si>
  <si>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</si>
  <si>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</si>
  <si>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</si>
  <si>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</si>
  <si>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</si>
  <si>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</si>
  <si>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</si>
  <si>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</si>
  <si>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</si>
  <si>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</si>
  <si>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</si>
  <si>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</si>
  <si>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</si>
  <si>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</si>
  <si>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</si>
  <si>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</si>
  <si>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</si>
  <si>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</si>
  <si>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</si>
  <si>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</si>
  <si>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</si>
  <si>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</si>
  <si>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</si>
  <si>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</si>
  <si>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</si>
  <si>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</si>
  <si>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</si>
  <si>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</si>
  <si>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</si>
  <si>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</si>
  <si>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</si>
  <si>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</si>
  <si>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</si>
  <si>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</si>
  <si>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</si>
  <si>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</si>
  <si>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</si>
  <si>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</si>
  <si>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</si>
  <si>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</si>
  <si>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</si>
  <si>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</si>
  <si>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</si>
  <si>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</si>
  <si>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</si>
  <si>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</si>
  <si>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</si>
  <si>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</si>
  <si>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</si>
  <si>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</si>
  <si>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</si>
  <si>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</si>
  <si>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</si>
  <si>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</si>
  <si>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</si>
  <si>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</si>
  <si>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</si>
  <si>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</si>
  <si>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</si>
  <si>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</si>
  <si>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</si>
  <si>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</si>
  <si>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</si>
  <si>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</si>
  <si>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</si>
  <si>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</si>
  <si>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</si>
  <si>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</si>
  <si>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</si>
  <si>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</si>
  <si>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</si>
  <si>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</si>
  <si>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</si>
  <si>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</si>
  <si>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</si>
  <si>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</si>
  <si>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</si>
  <si>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</si>
  <si>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</si>
  <si>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</si>
  <si>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</si>
  <si>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</si>
  <si>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</si>
  <si>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</si>
  <si>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</si>
  <si>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</si>
  <si>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</si>
  <si>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</si>
  <si>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</si>
  <si>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</si>
  <si>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</si>
  <si>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</si>
  <si>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</si>
  <si>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</si>
  <si>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</si>
  <si>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</si>
  <si>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</si>
  <si>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</si>
  <si>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</si>
  <si>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</si>
  <si>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</si>
  <si>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</si>
  <si>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</si>
  <si>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</si>
  <si>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</si>
  <si>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</si>
  <si>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</si>
  <si>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</si>
  <si>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</si>
  <si>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</si>
  <si>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</si>
  <si>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</si>
  <si>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</si>
  <si>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</si>
  <si>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</si>
  <si>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</si>
  <si>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</si>
  <si>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</si>
  <si>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</si>
  <si>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</si>
  <si>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</si>
  <si>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</si>
  <si>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</si>
  <si>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</si>
  <si>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</si>
  <si>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</si>
  <si>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</si>
  <si>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</si>
  <si>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</si>
  <si>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</si>
  <si>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</si>
  <si>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</si>
  <si>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</si>
  <si>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</si>
  <si>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</si>
  <si>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</si>
  <si>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</si>
  <si>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</si>
  <si>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</si>
  <si>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</si>
  <si>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</si>
  <si>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</si>
  <si>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</si>
  <si>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</si>
  <si>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</si>
  <si>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</si>
  <si>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</si>
  <si>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</si>
  <si>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</si>
  <si>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</si>
  <si>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</si>
  <si>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</si>
  <si>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</si>
  <si>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</si>
  <si>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</si>
  <si>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</si>
  <si>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</si>
  <si>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</si>
  <si>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</si>
  <si>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</si>
  <si>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</si>
  <si>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</si>
  <si>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</si>
  <si>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</si>
  <si>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</si>
  <si>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</si>
  <si>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</si>
  <si>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</si>
  <si>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</si>
  <si>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</si>
  <si>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</si>
  <si>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</si>
  <si>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</si>
  <si>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</si>
  <si>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</si>
  <si>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</si>
  <si>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</si>
  <si>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</si>
  <si>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</si>
  <si>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</si>
  <si>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</si>
  <si>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</si>
  <si>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</si>
  <si>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</si>
  <si>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</si>
  <si>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</si>
  <si>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</si>
  <si>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</si>
  <si>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</si>
  <si>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</si>
  <si>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</si>
  <si>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</si>
  <si>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</si>
  <si>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</si>
  <si>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</si>
  <si>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</si>
  <si>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</si>
  <si>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</si>
  <si>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</si>
  <si>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</si>
  <si>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</si>
  <si>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</si>
  <si>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</si>
  <si>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</si>
  <si>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</si>
  <si>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</si>
  <si>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</si>
  <si>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</si>
  <si>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</si>
  <si>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</si>
  <si>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</si>
  <si>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</si>
  <si>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</si>
  <si>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</si>
  <si>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</si>
  <si>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</si>
  <si>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</si>
  <si>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</si>
  <si>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</si>
  <si>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</si>
  <si>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</si>
  <si>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</si>
  <si>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</si>
  <si>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</si>
  <si>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</si>
  <si>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</si>
  <si>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</si>
  <si>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</si>
  <si>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</si>
  <si>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</si>
  <si>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</si>
  <si>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</si>
  <si>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</si>
  <si>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</si>
  <si>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</si>
  <si>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</si>
  <si>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</si>
  <si>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</si>
  <si>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</si>
  <si>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</si>
  <si>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</si>
  <si>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</si>
  <si>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</si>
  <si>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</si>
  <si>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</si>
  <si>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</si>
  <si>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</si>
  <si>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</si>
  <si>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</si>
  <si>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</si>
  <si>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</si>
  <si>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</si>
  <si>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</si>
  <si>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</si>
  <si>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</si>
  <si>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</si>
  <si>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</si>
  <si>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</si>
  <si>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</si>
  <si>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</si>
  <si>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</si>
  <si>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</si>
  <si>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</si>
  <si>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</si>
  <si>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</si>
  <si>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</si>
  <si>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</si>
  <si>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</si>
  <si>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</si>
  <si>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</si>
  <si>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</si>
  <si>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</si>
  <si>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</si>
  <si>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</si>
  <si>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</si>
  <si>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</si>
  <si>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</si>
  <si>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</si>
  <si>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</si>
  <si>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</si>
  <si>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</si>
  <si>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</si>
  <si>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</si>
  <si>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</si>
  <si>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</si>
  <si>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</si>
  <si>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</si>
  <si>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</si>
  <si>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</si>
  <si>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</si>
  <si>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</si>
  <si>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</si>
  <si>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</si>
  <si>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</si>
  <si>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</si>
  <si>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</si>
  <si>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</si>
  <si>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</si>
  <si>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</si>
  <si>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</si>
  <si>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</si>
  <si>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</si>
  <si>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</si>
  <si>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</si>
  <si>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</si>
  <si>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</si>
  <si>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</si>
  <si>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</si>
  <si>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</si>
  <si>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</si>
  <si>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</si>
  <si>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</si>
  <si>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</si>
  <si>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</si>
  <si>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</si>
  <si>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</si>
  <si>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</si>
  <si>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</si>
  <si>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</si>
  <si>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</si>
  <si>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</si>
  <si>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</si>
  <si>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</si>
  <si>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</si>
  <si>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</si>
  <si>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</si>
  <si>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</si>
  <si>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</si>
  <si>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</si>
  <si>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</si>
  <si>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</si>
  <si>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</si>
  <si>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</si>
  <si>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</si>
  <si>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</si>
  <si>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</si>
  <si>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</si>
  <si>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</si>
  <si>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</si>
  <si>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</si>
  <si>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</si>
  <si>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</si>
  <si>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</si>
  <si>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</si>
  <si>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</si>
  <si>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</si>
  <si>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</si>
  <si>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</si>
  <si>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</si>
  <si>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</si>
  <si>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</si>
  <si>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</si>
  <si>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</si>
  <si>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</si>
  <si>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</si>
  <si>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</si>
  <si>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</si>
  <si>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</si>
  <si>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</si>
  <si>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</si>
  <si>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</si>
  <si>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</si>
  <si>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</si>
  <si>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</si>
  <si>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</si>
  <si>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</si>
  <si>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</si>
  <si>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</si>
  <si>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</si>
  <si>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</si>
  <si>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</si>
  <si>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</si>
  <si>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</si>
  <si>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</si>
  <si>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</si>
  <si>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</si>
  <si>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</si>
  <si>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</si>
  <si>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</si>
  <si>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</si>
  <si>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</si>
  <si>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</si>
  <si>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</si>
  <si>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</si>
  <si>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</si>
  <si>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</si>
  <si>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</si>
  <si>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</si>
  <si>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</si>
  <si>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</si>
  <si>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</si>
  <si>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</si>
  <si>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</si>
  <si>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</si>
  <si>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</si>
  <si>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</si>
  <si>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</si>
  <si>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</si>
  <si>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</si>
  <si>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</si>
  <si>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</si>
  <si>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</si>
  <si>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</si>
  <si>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</si>
  <si>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</si>
  <si>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</si>
  <si>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</si>
  <si>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</si>
  <si>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</si>
  <si>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</si>
  <si>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</si>
  <si>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</si>
  <si>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</si>
  <si>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</si>
  <si>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</si>
  <si>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</si>
  <si>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</si>
  <si>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</si>
  <si>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</si>
  <si>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</si>
  <si>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</si>
  <si>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</si>
  <si>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</si>
  <si>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</si>
  <si>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</si>
  <si>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</si>
  <si>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</si>
  <si>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</si>
  <si>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</si>
  <si>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</si>
  <si>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</si>
  <si>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</si>
  <si>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</si>
  <si>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</si>
  <si>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</si>
  <si>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</si>
  <si>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</si>
  <si>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</si>
  <si>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</si>
  <si>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</si>
  <si>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</si>
  <si>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</si>
  <si>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</si>
  <si>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</si>
  <si>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</si>
  <si>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</si>
  <si>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</si>
  <si>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</si>
  <si>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</si>
  <si>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</si>
  <si>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</si>
  <si>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</si>
  <si>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</si>
  <si>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</si>
  <si>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</si>
  <si>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</si>
  <si>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</si>
  <si>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</si>
  <si>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</si>
  <si>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</si>
  <si>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</si>
  <si>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</si>
  <si>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</si>
  <si>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</si>
  <si>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</si>
  <si>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</si>
  <si>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</si>
  <si>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</si>
  <si>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</si>
  <si>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</si>
  <si>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</si>
  <si>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</si>
  <si>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</si>
  <si>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</si>
  <si>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</si>
  <si>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</si>
  <si>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</si>
  <si>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</si>
  <si>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</si>
  <si>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</si>
  <si>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</si>
  <si>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</si>
  <si>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</si>
  <si>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</si>
  <si>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</si>
  <si>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</si>
  <si>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</si>
  <si>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</si>
  <si>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</si>
  <si>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</si>
  <si>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</si>
  <si>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</si>
  <si>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</si>
  <si>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</si>
  <si>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</si>
  <si>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</si>
  <si>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</si>
  <si>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</si>
  <si>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</si>
  <si>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</si>
  <si>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</si>
  <si>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</si>
  <si>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</si>
  <si>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</si>
  <si>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</si>
  <si>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</si>
  <si>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</si>
  <si>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</si>
  <si>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</si>
  <si>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</si>
  <si>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</si>
  <si>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</si>
  <si>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</si>
  <si>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</si>
  <si>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</si>
  <si>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</si>
  <si>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</si>
  <si>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</si>
  <si>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</si>
  <si>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</si>
  <si>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</si>
  <si>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</si>
  <si>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</si>
  <si>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</si>
  <si>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</si>
  <si>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</si>
  <si>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</si>
  <si>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</si>
  <si>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</si>
  <si>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</si>
  <si>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</si>
  <si>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</si>
  <si>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</si>
  <si>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</si>
  <si>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</si>
  <si>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</si>
  <si>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</si>
  <si>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</si>
  <si>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</si>
  <si>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</si>
  <si>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</si>
  <si>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</si>
  <si>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</si>
  <si>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</si>
  <si>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</si>
  <si>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</si>
  <si>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</si>
  <si>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</si>
  <si>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</si>
  <si>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</si>
  <si>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</si>
  <si>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</si>
  <si>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</si>
  <si>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</si>
  <si>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</si>
  <si>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</si>
  <si>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</si>
  <si>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</si>
  <si>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</si>
  <si>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</si>
  <si>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</si>
  <si>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</si>
  <si>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</si>
  <si>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</si>
  <si>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</si>
  <si>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</si>
  <si>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</si>
  <si>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</si>
  <si>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</si>
  <si>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</si>
  <si>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</si>
  <si>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</si>
  <si>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</si>
  <si>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</si>
  <si>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</si>
  <si>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</si>
  <si>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</si>
  <si>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</si>
  <si>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</si>
  <si>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</si>
  <si>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</si>
  <si>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</si>
  <si>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</si>
  <si>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</si>
  <si>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</si>
  <si>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</si>
  <si>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</si>
  <si>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</si>
  <si>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</si>
  <si>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</si>
  <si>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</si>
  <si>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</si>
  <si>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</si>
  <si>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</si>
  <si>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</si>
  <si>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</si>
  <si>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</si>
  <si>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</si>
  <si>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</si>
  <si>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</si>
  <si>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</si>
  <si>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</si>
  <si>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</si>
  <si>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</si>
  <si>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</si>
  <si>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</si>
  <si>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</si>
  <si>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</si>
  <si>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</si>
  <si>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</si>
  <si>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</si>
  <si>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</si>
  <si>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</si>
  <si>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</si>
  <si>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</si>
  <si>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</si>
  <si>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</si>
  <si>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</si>
  <si>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</si>
  <si>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</si>
  <si>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</si>
  <si>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</si>
  <si>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</si>
  <si>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</si>
  <si>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</si>
  <si>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</si>
  <si>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</si>
  <si>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</si>
  <si>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</si>
  <si>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</si>
  <si>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</si>
  <si>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</si>
  <si>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</si>
  <si>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</si>
  <si>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</si>
  <si>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</si>
  <si>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</si>
  <si>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</si>
  <si>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</si>
  <si>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</si>
  <si>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</si>
  <si>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</si>
  <si>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</si>
  <si>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</si>
  <si>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</si>
  <si>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</si>
  <si>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</si>
  <si>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</si>
  <si>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</si>
  <si>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</si>
  <si>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</si>
  <si>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</si>
  <si>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</si>
  <si>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</si>
  <si>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</si>
  <si>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</si>
  <si>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</si>
  <si>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</si>
  <si>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</si>
  <si>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</si>
  <si>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</si>
  <si>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</si>
  <si>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</si>
  <si>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</si>
  <si>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</si>
  <si>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</si>
  <si>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</si>
  <si>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</si>
  <si>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</si>
  <si>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</si>
  <si>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</si>
  <si>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</si>
  <si>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</si>
  <si>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</si>
  <si>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</si>
  <si>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</si>
  <si>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</si>
  <si>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</si>
  <si>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</si>
  <si>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</si>
  <si>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</si>
  <si>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</si>
  <si>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</si>
  <si>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</si>
  <si>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</si>
  <si>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</si>
  <si>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</si>
  <si>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</si>
  <si>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</si>
  <si>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</si>
  <si>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</si>
  <si>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</si>
  <si>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</si>
  <si>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</si>
  <si>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</si>
  <si>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</si>
  <si>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</si>
  <si>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</si>
  <si>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</si>
  <si>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</si>
  <si>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</si>
  <si>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</si>
  <si>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</si>
  <si>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</si>
  <si>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</si>
  <si>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</si>
  <si>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</si>
  <si>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</si>
  <si>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</si>
  <si>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</si>
  <si>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</si>
  <si>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</si>
  <si>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</si>
  <si>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</si>
  <si>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</si>
  <si>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</si>
  <si>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</si>
  <si>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</si>
  <si>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</si>
  <si>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</si>
  <si>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</si>
  <si>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</si>
  <si>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</si>
  <si>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</si>
  <si>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</si>
  <si>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</si>
  <si>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</si>
  <si>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</si>
  <si>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</si>
  <si>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</si>
  <si>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</si>
  <si>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</si>
  <si>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</si>
  <si>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</si>
  <si>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</si>
  <si>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</si>
  <si>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</si>
  <si>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</si>
  <si>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</si>
  <si>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</si>
  <si>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</si>
  <si>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</si>
  <si>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</si>
  <si>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</si>
  <si>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</si>
  <si>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</si>
  <si>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</si>
  <si>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</si>
  <si>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</si>
  <si>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</si>
  <si>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</si>
  <si>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</si>
  <si>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</si>
  <si>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</si>
  <si>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</si>
  <si>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</si>
  <si>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</si>
  <si>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</si>
  <si>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</si>
  <si>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</si>
  <si>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</si>
  <si>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</si>
  <si>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</si>
  <si>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</si>
  <si>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</si>
  <si>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</si>
  <si>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</si>
  <si>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</si>
  <si>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</si>
  <si>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</si>
  <si>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</si>
  <si>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</si>
  <si>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</si>
  <si>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</si>
  <si>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</si>
  <si>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</si>
  <si>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</si>
  <si>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</si>
  <si>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</si>
  <si>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</si>
  <si>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</si>
  <si>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</si>
  <si>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</si>
  <si>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</si>
  <si>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</si>
  <si>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</si>
  <si>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</si>
  <si>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</si>
  <si>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</si>
  <si>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</si>
  <si>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</si>
  <si>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</si>
  <si>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</si>
  <si>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</si>
  <si>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</si>
  <si>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</si>
  <si>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</si>
  <si>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</si>
  <si>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</si>
  <si>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</si>
  <si>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</si>
  <si>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</si>
  <si>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</si>
  <si>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</si>
  <si>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</si>
  <si>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</si>
  <si>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</si>
  <si>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</si>
  <si>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</si>
  <si>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</si>
  <si>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</si>
  <si>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</si>
  <si>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</si>
  <si>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</si>
  <si>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</si>
  <si>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</si>
  <si>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</si>
  <si>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</si>
  <si>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</si>
  <si>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</si>
  <si>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</si>
  <si>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</si>
  <si>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</si>
  <si>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</si>
  <si>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</si>
  <si>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</si>
  <si>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</si>
  <si>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</si>
  <si>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</si>
  <si>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</si>
  <si>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</si>
  <si>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</si>
  <si>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</si>
  <si>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</si>
  <si>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</si>
  <si>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</si>
  <si>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</si>
  <si>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</si>
  <si>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</si>
  <si>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</si>
  <si>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</si>
  <si>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</si>
  <si>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</si>
  <si>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</si>
  <si>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</si>
  <si>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</si>
  <si>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</si>
  <si>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</si>
  <si>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</si>
  <si>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</si>
  <si>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</si>
  <si>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</si>
  <si>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</si>
  <si>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</si>
  <si>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</si>
  <si>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</si>
  <si>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</si>
  <si>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</si>
  <si>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</si>
  <si>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</si>
  <si>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</si>
  <si>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</si>
  <si>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</si>
  <si>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</si>
  <si>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</si>
  <si>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</si>
  <si>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</si>
  <si>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</si>
  <si>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</si>
  <si>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</si>
  <si>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</si>
  <si>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</si>
  <si>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</si>
  <si>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</si>
  <si>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</si>
  <si>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</si>
  <si>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</si>
  <si>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</si>
  <si>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</si>
  <si>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</si>
  <si>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</si>
  <si>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</si>
  <si>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</si>
  <si>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</si>
  <si>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</si>
  <si>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</si>
  <si>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</si>
  <si>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</si>
  <si>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</si>
  <si>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</si>
  <si>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</si>
  <si>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</si>
  <si>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</si>
  <si>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</si>
  <si>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</si>
  <si>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</si>
  <si>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</si>
  <si>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</si>
  <si>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</si>
  <si>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</si>
  <si>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</si>
  <si>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</si>
  <si>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</si>
  <si>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</si>
  <si>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</si>
  <si>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</si>
  <si>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</si>
  <si>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</si>
  <si>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</si>
  <si>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</si>
  <si>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</si>
  <si>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</si>
  <si>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</si>
  <si>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</si>
  <si>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</si>
  <si>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</si>
  <si>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</si>
  <si>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</si>
  <si>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</si>
  <si>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</si>
  <si>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</si>
  <si>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</si>
  <si>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</si>
  <si>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</si>
  <si>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</si>
  <si>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</si>
  <si>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</si>
  <si>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</si>
  <si>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</si>
  <si>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</si>
  <si>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</si>
  <si>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</si>
  <si>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</si>
  <si>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</si>
  <si>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</si>
  <si>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</si>
  <si>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</si>
  <si>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</si>
  <si>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</si>
  <si>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</si>
  <si>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</si>
  <si>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</si>
  <si>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</si>
  <si>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</si>
  <si>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</si>
  <si>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</si>
  <si>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</si>
  <si>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</si>
  <si>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</si>
  <si>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</si>
  <si>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</si>
  <si>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</si>
  <si>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</si>
  <si>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</si>
  <si>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</si>
  <si>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</si>
  <si>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</si>
  <si>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</si>
  <si>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</si>
  <si>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</si>
  <si>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</si>
  <si>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</si>
  <si>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</si>
  <si>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</si>
  <si>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</si>
  <si>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</si>
  <si>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</si>
  <si>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</si>
  <si>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</si>
  <si>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</si>
  <si>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</si>
  <si>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</si>
  <si>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</si>
  <si>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</si>
  <si>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</si>
  <si>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</si>
  <si>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</si>
  <si>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</si>
  <si>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</si>
  <si>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</si>
  <si>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</si>
  <si>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</si>
  <si>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</si>
  <si>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</si>
  <si>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</si>
  <si>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</si>
  <si>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</si>
  <si>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</si>
  <si>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</si>
  <si>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</si>
  <si>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</si>
  <si>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</si>
  <si>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</si>
  <si>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</si>
  <si>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</si>
  <si>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</si>
  <si>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</si>
  <si>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</si>
  <si>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</si>
  <si>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</si>
  <si>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</si>
  <si>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</si>
  <si>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</si>
  <si>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</si>
  <si>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</si>
  <si>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</si>
  <si>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</si>
  <si>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</si>
  <si>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</si>
  <si>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</si>
  <si>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</si>
  <si>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</si>
  <si>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</si>
  <si>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</si>
  <si>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</si>
  <si>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</si>
  <si>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</si>
  <si>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</si>
  <si>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</si>
  <si>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</si>
  <si>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</si>
  <si>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</si>
  <si>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</si>
  <si>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</si>
  <si>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</si>
  <si>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</si>
  <si>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</si>
  <si>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</si>
  <si>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</si>
  <si>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</si>
  <si>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</si>
  <si>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</si>
  <si>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</si>
  <si>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</si>
  <si>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</si>
  <si>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</si>
  <si>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</si>
  <si>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</si>
  <si>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</si>
  <si>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</si>
  <si>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</si>
  <si>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</si>
  <si>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</si>
  <si>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</si>
  <si>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</si>
  <si>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</si>
  <si>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</si>
  <si>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</si>
  <si>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</si>
  <si>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</si>
  <si>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</si>
  <si>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</si>
  <si>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</si>
  <si>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</si>
  <si>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</si>
  <si>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</si>
  <si>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</si>
  <si>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</si>
  <si>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</si>
  <si>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</si>
  <si>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</si>
  <si>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</si>
  <si>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</si>
  <si>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</si>
  <si>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</si>
  <si>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</si>
  <si>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</si>
  <si>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</si>
  <si>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</si>
  <si>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</si>
  <si>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</si>
  <si>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</si>
  <si>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</si>
  <si>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</si>
  <si>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</si>
  <si>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</si>
  <si>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</si>
  <si>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</si>
  <si>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</si>
  <si>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</si>
  <si>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</si>
  <si>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</si>
  <si>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</si>
  <si>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</si>
  <si>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</si>
  <si>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</si>
  <si>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</si>
  <si>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</si>
  <si>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</si>
  <si>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</si>
  <si>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</si>
  <si>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</si>
  <si>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</si>
  <si>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</si>
  <si>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</si>
  <si>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</si>
  <si>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</si>
  <si>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</si>
  <si>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</si>
  <si>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</si>
  <si>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</si>
  <si>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</si>
  <si>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</si>
  <si>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</si>
  <si>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</si>
  <si>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</si>
  <si>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</si>
  <si>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</si>
  <si>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</si>
  <si>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</si>
  <si>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</si>
  <si>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</si>
  <si>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</si>
  <si>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</si>
  <si>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</si>
  <si>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</si>
  <si>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</si>
  <si>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</si>
  <si>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</si>
  <si>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</si>
  <si>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</si>
  <si>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</si>
  <si>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</si>
  <si>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</si>
  <si>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</si>
  <si>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</si>
  <si>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</si>
  <si>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</si>
  <si>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</si>
  <si>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</si>
  <si>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</si>
  <si>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</si>
  <si>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</si>
  <si>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</si>
  <si>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</si>
  <si>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</si>
  <si>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</si>
  <si>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</si>
  <si>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</si>
  <si>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</si>
  <si>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</si>
  <si>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</si>
  <si>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</si>
  <si>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</si>
  <si>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</si>
  <si>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</si>
  <si>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</si>
  <si>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</si>
  <si>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</si>
  <si>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</si>
  <si>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</si>
  <si>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</si>
  <si>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</si>
  <si>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</si>
  <si>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</si>
  <si>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</si>
  <si>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</si>
  <si>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</si>
  <si>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</si>
  <si>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</si>
  <si>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</si>
  <si>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</si>
  <si>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</si>
  <si>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</si>
  <si>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</si>
  <si>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</si>
  <si>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</si>
  <si>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</si>
  <si>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</si>
  <si>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</si>
  <si>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</si>
  <si>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</si>
  <si>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</si>
  <si>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</si>
  <si>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</si>
  <si>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</si>
  <si>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</si>
  <si>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</si>
  <si>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</si>
  <si>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</si>
  <si>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</si>
  <si>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</si>
  <si>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</si>
  <si>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</si>
  <si>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</si>
  <si>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</si>
  <si>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</si>
  <si>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</si>
  <si>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</si>
  <si>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</si>
  <si>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</si>
  <si>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</si>
  <si>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</si>
  <si>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</si>
  <si>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</si>
  <si>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</si>
  <si>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</si>
  <si>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</si>
  <si>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</si>
  <si>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</si>
  <si>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</si>
  <si>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</si>
  <si>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</si>
  <si>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</si>
  <si>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</si>
  <si>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</si>
  <si>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</si>
  <si>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</si>
  <si>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</si>
  <si>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</si>
  <si>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</si>
  <si>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</si>
  <si>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</si>
  <si>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</si>
  <si>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</si>
  <si>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</si>
  <si>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</si>
  <si>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</si>
  <si>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</si>
  <si>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</si>
  <si>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</si>
  <si>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</si>
  <si>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</si>
  <si>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</si>
  <si>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</si>
  <si>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</si>
  <si>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</si>
  <si>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</si>
  <si>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</si>
  <si>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</si>
  <si>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</si>
  <si>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</si>
  <si>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</si>
  <si>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</si>
  <si>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</si>
  <si>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</si>
  <si>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</si>
  <si>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</si>
  <si>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</si>
  <si>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</si>
  <si>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</si>
  <si>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</si>
  <si>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</si>
  <si>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</si>
  <si>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</si>
  <si>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</si>
  <si>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</si>
  <si>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</si>
  <si>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</si>
  <si>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</si>
  <si>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</si>
  <si>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</si>
  <si>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</si>
  <si>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</si>
  <si>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</si>
  <si>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</si>
  <si>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</si>
  <si>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</si>
  <si>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</si>
  <si>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</si>
  <si>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</si>
  <si>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</si>
  <si>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</si>
  <si>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</si>
  <si>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</si>
  <si>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</si>
  <si>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</si>
  <si>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</si>
  <si>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</si>
  <si>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</si>
  <si>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</si>
  <si>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</si>
  <si>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</si>
  <si>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</si>
  <si>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</si>
  <si>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</si>
  <si>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</si>
  <si>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</si>
  <si>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</si>
  <si>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</si>
  <si>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</si>
  <si>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</si>
  <si>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</si>
  <si>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</si>
  <si>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</si>
  <si>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</si>
  <si>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</si>
  <si>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</si>
  <si>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</si>
  <si>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</si>
  <si>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</si>
  <si>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</si>
  <si>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</si>
  <si>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</si>
  <si>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</si>
  <si>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</si>
  <si>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</si>
  <si>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</si>
  <si>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</si>
  <si>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</si>
  <si>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</si>
  <si>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</si>
  <si>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</si>
  <si>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</si>
  <si>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</si>
  <si>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</si>
  <si>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</si>
  <si>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</si>
  <si>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</si>
  <si>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</si>
  <si>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</si>
  <si>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</si>
  <si>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</si>
  <si>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</si>
  <si>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</si>
  <si>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</si>
  <si>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</si>
  <si>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</si>
  <si>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</si>
  <si>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</si>
  <si>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</si>
  <si>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</si>
  <si>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</si>
  <si>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</si>
  <si>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</si>
  <si>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</si>
  <si>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</si>
  <si>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</si>
  <si>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</si>
  <si>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</si>
  <si>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</si>
  <si>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</si>
  <si>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</si>
  <si>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</si>
  <si>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</si>
  <si>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</si>
  <si>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</si>
  <si>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</si>
  <si>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</si>
  <si>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</si>
  <si>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</si>
  <si>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</si>
  <si>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</si>
  <si>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</si>
  <si>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</si>
  <si>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</si>
  <si>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</si>
  <si>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</si>
  <si>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</si>
  <si>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</si>
  <si>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</si>
  <si>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</si>
  <si>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</si>
  <si>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</si>
  <si>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</si>
  <si>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</si>
  <si>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</si>
  <si>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</si>
  <si>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</si>
  <si>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</si>
  <si>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</si>
  <si>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</si>
  <si>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</si>
  <si>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</si>
  <si>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</si>
  <si>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</si>
  <si>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</si>
  <si>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</si>
  <si>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</si>
  <si>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</si>
  <si>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</si>
  <si>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</si>
  <si>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</si>
  <si>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</si>
  <si>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</si>
  <si>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</si>
  <si>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</si>
  <si>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</si>
  <si>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</si>
  <si>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</si>
  <si>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</si>
  <si>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</si>
  <si>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</si>
  <si>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</si>
  <si>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</si>
  <si>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</si>
  <si>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</si>
  <si>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</si>
  <si>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</si>
  <si>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</si>
  <si>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</si>
  <si>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</si>
  <si>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</si>
  <si>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</si>
  <si>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</si>
  <si>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</si>
  <si>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</si>
  <si>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</si>
  <si>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</si>
  <si>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</si>
  <si>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</si>
  <si>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</si>
  <si>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</si>
  <si>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</si>
  <si>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</si>
  <si>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</si>
  <si>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</si>
  <si>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</si>
  <si>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</si>
  <si>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</si>
  <si>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</si>
  <si>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</si>
  <si>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</si>
  <si>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</si>
  <si>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</si>
  <si>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</si>
  <si>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</si>
  <si>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</si>
  <si>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</si>
  <si>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</si>
  <si>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</si>
  <si>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</si>
  <si>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</si>
  <si>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</si>
  <si>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</si>
  <si>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</si>
  <si>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</si>
  <si>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</si>
  <si>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</si>
  <si>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</si>
  <si>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</si>
  <si>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</si>
  <si>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</si>
  <si>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</si>
  <si>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</si>
  <si>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</si>
  <si>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</si>
  <si>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</si>
  <si>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</si>
  <si>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</si>
  <si>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</si>
  <si>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</si>
  <si>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</si>
  <si>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</si>
  <si>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</si>
  <si>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</si>
  <si>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</si>
  <si>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</si>
  <si>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</si>
  <si>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</si>
  <si>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</si>
  <si>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</si>
  <si>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</si>
  <si>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</si>
  <si>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</si>
  <si>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</si>
  <si>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</si>
  <si>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</si>
  <si>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</si>
  <si>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</si>
  <si>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</si>
  <si>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</si>
  <si>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</si>
  <si>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</si>
  <si>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</si>
  <si>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</si>
  <si>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</si>
  <si>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</si>
  <si>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</si>
  <si>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</si>
  <si>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</si>
  <si>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</si>
  <si>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</si>
  <si>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</si>
  <si>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</si>
  <si>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</si>
  <si>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</si>
  <si>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</si>
  <si>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</si>
  <si>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</si>
  <si>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</si>
  <si>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</si>
  <si>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</si>
  <si>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</si>
  <si>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</si>
  <si>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</si>
  <si>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</si>
  <si>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</si>
  <si>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</si>
  <si>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</si>
  <si>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</si>
  <si>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</si>
  <si>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</si>
  <si>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</si>
  <si>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</si>
  <si>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</si>
  <si>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</si>
  <si>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</si>
  <si>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</si>
  <si>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</si>
  <si>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</si>
  <si>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</si>
  <si>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</si>
  <si>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</si>
  <si>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</si>
  <si>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</si>
  <si>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</si>
  <si>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</si>
  <si>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</si>
  <si>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</si>
  <si>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</si>
  <si>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</si>
  <si>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</si>
  <si>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</si>
  <si>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</si>
  <si>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</si>
  <si>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</si>
  <si>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</si>
  <si>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</si>
  <si>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</si>
  <si>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</si>
  <si>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</si>
  <si>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</si>
  <si>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</si>
  <si>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</si>
  <si>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</si>
  <si>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</si>
  <si>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</si>
  <si>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</si>
  <si>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</si>
  <si>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</si>
  <si>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</si>
  <si>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</si>
  <si>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</si>
  <si>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</si>
  <si>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</si>
  <si>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</si>
  <si>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</si>
  <si>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</si>
  <si>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</si>
  <si>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</si>
  <si>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</si>
  <si>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</si>
  <si>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</si>
  <si>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</si>
  <si>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</si>
  <si>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</si>
  <si>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</si>
  <si>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</si>
  <si>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</si>
  <si>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</si>
  <si>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</si>
  <si>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</si>
  <si>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</si>
  <si>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</si>
  <si>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</si>
  <si>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</si>
  <si>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</si>
  <si>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</si>
  <si>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</si>
  <si>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</si>
  <si>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</si>
  <si>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</si>
  <si>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</si>
  <si>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</si>
  <si>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</si>
  <si>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</si>
  <si>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</si>
  <si>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</si>
  <si>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</si>
  <si>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</si>
  <si>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</si>
  <si>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</si>
  <si>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</si>
  <si>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</si>
  <si>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</si>
  <si>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</si>
  <si>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</si>
  <si>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</si>
  <si>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</si>
  <si>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</si>
  <si>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</si>
  <si>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</si>
  <si>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</si>
  <si>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</si>
  <si>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</si>
  <si>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</si>
  <si>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</si>
  <si>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</si>
  <si>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</si>
  <si>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</si>
  <si>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</si>
  <si>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</si>
  <si>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</si>
  <si>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</si>
  <si>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</si>
  <si>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</si>
  <si>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</si>
  <si>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</si>
  <si>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</si>
  <si>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County</t>
  </si>
  <si>
    <t>% Change</t>
  </si>
  <si>
    <t>Metro Area</t>
  </si>
  <si>
    <t>SE WI Area</t>
  </si>
  <si>
    <t>February Listings</t>
  </si>
  <si>
    <t>February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</si>
</sst>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12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0" xfId="0" applyFont="1" applyFill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2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0" xfId="0" applyFont="1" applyFill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0" xfId="0" applyFont="1" applyFill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7" borderId="23" xfId="0" applyFont="1" applyFill="1" applyBorder="1" applyAlignment="1">
      <alignment horizontal="left" vertical="center" wrapText="1" indent="1"/>
    </xf>
    <xf numFmtId="0" fontId="24" fillId="7" borderId="23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8" borderId="0" xfId="0" applyFont="1" applyFill="1" applyAlignment="1">
      <alignment vertical="center"/>
    </xf>
    <xf numFmtId="0" fontId="25" fillId="8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4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E25" zoomScaleNormal="100" workbookViewId="0">
      <selection activeCell="AE39" sqref="AE39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9.7109375" style="395" hidden="1" customWidth="1"/>
    <col min="15" max="15" width="7.28515625" style="395" hidden="1" customWidth="1"/>
    <col min="16" max="17" width="8.85546875" style="395" hidden="1" customWidth="1"/>
    <col min="18" max="19" width="8.140625" style="395" hidden="1" customWidth="1"/>
    <col min="20" max="20" width="22.28515625" style="395" hidden="1" customWidth="1"/>
    <col min="21" max="23" width="7.42578125" style="395" hidden="1" customWidth="1"/>
    <col min="24" max="25" width="8.140625" style="395" hidden="1" customWidth="1"/>
    <col min="26" max="16384" width="8.85546875" style="395"/>
  </cols>
  <sheetData>
    <row r="1" spans="1:25" ht="12.75" customHeight="1" x14ac:dyDescent="0.2">
      <c r="A1" s="394">
        <f ca="1">TODAY()</f>
        <v>45728</v>
      </c>
      <c r="G1" s="396" t="s">
        <v>97</v>
      </c>
      <c r="H1" s="397"/>
      <c r="I1" s="397"/>
      <c r="J1" s="397"/>
      <c r="N1" s="394">
        <f ca="1">TODAY()</f>
        <v>45728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2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6" si="0">(+D5-B5)/B5</f>
        <v>0.28911834789515489</v>
      </c>
      <c r="F5" s="400">
        <f t="shared" ref="F5:F6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6" si="2">(+J5-H5)/H5</f>
        <v>0.13242009132420091</v>
      </c>
      <c r="L5" s="400">
        <f t="shared" ref="L5:L6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2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2">
      <c r="A7" s="395" t="s">
        <v>100</v>
      </c>
      <c r="E7" s="400"/>
      <c r="F7" s="400"/>
      <c r="K7" s="400"/>
      <c r="L7" s="400"/>
      <c r="N7" s="395" t="s">
        <v>100</v>
      </c>
      <c r="O7" s="395">
        <v>1757</v>
      </c>
      <c r="P7" s="395">
        <v>1837</v>
      </c>
      <c r="R7" s="400">
        <f t="shared" si="4"/>
        <v>-1</v>
      </c>
      <c r="S7" s="400">
        <f t="shared" si="5"/>
        <v>-1</v>
      </c>
      <c r="U7" s="395">
        <v>1236</v>
      </c>
      <c r="V7" s="395">
        <v>1306</v>
      </c>
      <c r="X7" s="400">
        <f t="shared" si="6"/>
        <v>-1</v>
      </c>
      <c r="Y7" s="400">
        <f t="shared" si="7"/>
        <v>-1</v>
      </c>
    </row>
    <row r="8" spans="1:25" ht="12.75" customHeight="1" x14ac:dyDescent="0.2">
      <c r="A8" s="11" t="s">
        <v>101</v>
      </c>
      <c r="B8" s="6"/>
      <c r="C8" s="6"/>
      <c r="D8" s="6"/>
      <c r="E8" s="480"/>
      <c r="F8" s="480"/>
      <c r="G8" s="11"/>
      <c r="H8" s="6"/>
      <c r="I8" s="6"/>
      <c r="J8" s="6"/>
      <c r="K8" s="480"/>
      <c r="L8" s="480"/>
      <c r="N8" s="11" t="s">
        <v>101</v>
      </c>
      <c r="O8" s="6">
        <v>1851</v>
      </c>
      <c r="P8" s="6">
        <v>2159</v>
      </c>
      <c r="Q8" s="6"/>
      <c r="R8" s="480">
        <f t="shared" si="4"/>
        <v>-1</v>
      </c>
      <c r="S8" s="480">
        <f t="shared" si="5"/>
        <v>-1</v>
      </c>
      <c r="T8" s="11"/>
      <c r="U8" s="6">
        <v>1336</v>
      </c>
      <c r="V8" s="6">
        <v>1589</v>
      </c>
      <c r="W8" s="6"/>
      <c r="X8" s="480">
        <f t="shared" si="6"/>
        <v>-1</v>
      </c>
      <c r="Y8" s="480">
        <f t="shared" si="7"/>
        <v>-1</v>
      </c>
    </row>
    <row r="9" spans="1:25" ht="12.75" customHeight="1" x14ac:dyDescent="0.2">
      <c r="A9" s="395" t="s">
        <v>102</v>
      </c>
      <c r="B9" s="6"/>
      <c r="C9" s="6"/>
      <c r="D9" s="6"/>
      <c r="E9" s="400"/>
      <c r="F9" s="400"/>
      <c r="H9" s="6"/>
      <c r="I9" s="6"/>
      <c r="J9" s="6"/>
      <c r="K9" s="400"/>
      <c r="L9" s="400"/>
      <c r="N9" s="395" t="s">
        <v>102</v>
      </c>
      <c r="O9" s="6">
        <v>2135</v>
      </c>
      <c r="P9" s="6">
        <v>2469</v>
      </c>
      <c r="Q9" s="6"/>
      <c r="R9" s="400">
        <f t="shared" si="4"/>
        <v>-1</v>
      </c>
      <c r="S9" s="400">
        <f t="shared" si="5"/>
        <v>-1</v>
      </c>
      <c r="U9" s="6">
        <v>1668</v>
      </c>
      <c r="V9" s="6">
        <v>1844</v>
      </c>
      <c r="W9" s="6"/>
      <c r="X9" s="400">
        <f t="shared" si="6"/>
        <v>-1</v>
      </c>
      <c r="Y9" s="400">
        <f t="shared" si="7"/>
        <v>-1</v>
      </c>
    </row>
    <row r="10" spans="1:25" ht="12.75" customHeight="1" x14ac:dyDescent="0.2">
      <c r="A10" s="6" t="s">
        <v>103</v>
      </c>
      <c r="B10" s="6"/>
      <c r="C10" s="6"/>
      <c r="D10" s="6"/>
      <c r="E10" s="400"/>
      <c r="F10" s="400"/>
      <c r="H10" s="6"/>
      <c r="I10" s="6"/>
      <c r="J10" s="6"/>
      <c r="K10" s="400"/>
      <c r="L10" s="400"/>
      <c r="N10" s="6" t="s">
        <v>103</v>
      </c>
      <c r="O10" s="6">
        <v>2257</v>
      </c>
      <c r="P10" s="6">
        <v>2149</v>
      </c>
      <c r="Q10" s="6"/>
      <c r="R10" s="400">
        <f t="shared" si="4"/>
        <v>-1</v>
      </c>
      <c r="S10" s="400">
        <f t="shared" si="5"/>
        <v>-1</v>
      </c>
      <c r="U10" s="6">
        <v>1866</v>
      </c>
      <c r="V10" s="6">
        <v>1759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2">
      <c r="A11" s="395" t="s">
        <v>104</v>
      </c>
      <c r="B11" s="6"/>
      <c r="C11" s="6"/>
      <c r="D11" s="6"/>
      <c r="E11" s="400"/>
      <c r="F11" s="400"/>
      <c r="H11" s="6"/>
      <c r="I11" s="6"/>
      <c r="J11" s="6"/>
      <c r="K11" s="400"/>
      <c r="L11" s="400"/>
      <c r="N11" s="395" t="s">
        <v>104</v>
      </c>
      <c r="O11" s="6">
        <v>2093</v>
      </c>
      <c r="P11" s="6">
        <v>2256</v>
      </c>
      <c r="Q11" s="6"/>
      <c r="R11" s="400">
        <f t="shared" si="4"/>
        <v>-1</v>
      </c>
      <c r="S11" s="400">
        <f t="shared" si="5"/>
        <v>-1</v>
      </c>
      <c r="U11" s="6">
        <v>1734</v>
      </c>
      <c r="V11" s="6">
        <v>1831</v>
      </c>
      <c r="W11" s="6"/>
      <c r="X11" s="400">
        <f t="shared" si="6"/>
        <v>-1</v>
      </c>
      <c r="Y11" s="400">
        <f t="shared" si="7"/>
        <v>-1</v>
      </c>
    </row>
    <row r="12" spans="1:25" ht="13.9" customHeight="1" x14ac:dyDescent="0.2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2591</v>
      </c>
      <c r="C18" s="395">
        <f>SUM(C5:C16)</f>
        <v>2971</v>
      </c>
      <c r="D18" s="395">
        <f>SUM(D5:D16)</f>
        <v>3148</v>
      </c>
      <c r="E18" s="400">
        <f>(+D18-B18)/B18</f>
        <v>0.21497491316094172</v>
      </c>
      <c r="F18" s="400">
        <f>(+D18-C18)/C18</f>
        <v>5.957590037024571E-2</v>
      </c>
      <c r="H18" s="395">
        <f>SUM(H5:H16)</f>
        <v>1818</v>
      </c>
      <c r="I18" s="395">
        <f>SUM(I5:I16)</f>
        <v>1988</v>
      </c>
      <c r="J18" s="395">
        <f>SUM(J5:J16)</f>
        <v>2033</v>
      </c>
      <c r="K18" s="400">
        <f>(+J18-H18)/H18</f>
        <v>0.11826182618261827</v>
      </c>
      <c r="L18" s="400">
        <f>(+J18-I18)/I18</f>
        <v>2.2635814889336015E-2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3148</v>
      </c>
      <c r="R18" s="400">
        <f>(+Q18-O18)/O18</f>
        <v>-0.85461598854662169</v>
      </c>
      <c r="S18" s="400">
        <f>(+Q18-P18)/P18</f>
        <v>-0.86366982807154302</v>
      </c>
      <c r="U18" s="395">
        <f>SUM(U5:U16)</f>
        <v>17263</v>
      </c>
      <c r="V18" s="395">
        <f>SUM(V5:V16)</f>
        <v>18031</v>
      </c>
      <c r="W18" s="395">
        <f>SUM(W5:W16)</f>
        <v>2033</v>
      </c>
      <c r="X18" s="400">
        <f>(+W18-U18)/U18</f>
        <v>-0.8822336789665759</v>
      </c>
      <c r="Y18" s="400">
        <f>(+W18-V18)/V18</f>
        <v>-0.8872497365648051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2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24" si="8">(+D23-B23)/B23</f>
        <v>0.24681238615664844</v>
      </c>
      <c r="F23" s="400">
        <f t="shared" ref="F23:F24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24" si="10">(+J23-H23)/H23</f>
        <v>0.11685116851168512</v>
      </c>
      <c r="L23" s="400">
        <f t="shared" ref="L23:L24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2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2">
      <c r="A25" s="399" t="s">
        <v>100</v>
      </c>
      <c r="E25" s="400"/>
      <c r="F25" s="400"/>
      <c r="K25" s="400"/>
      <c r="L25" s="400"/>
      <c r="N25" s="399" t="s">
        <v>100</v>
      </c>
      <c r="O25" s="395">
        <v>1583</v>
      </c>
      <c r="P25" s="395">
        <v>1652</v>
      </c>
      <c r="R25" s="400">
        <f t="shared" si="12"/>
        <v>-1</v>
      </c>
      <c r="S25" s="400">
        <f t="shared" si="13"/>
        <v>-1</v>
      </c>
      <c r="U25" s="395">
        <v>1152</v>
      </c>
      <c r="V25" s="395">
        <v>1212</v>
      </c>
      <c r="X25" s="400">
        <f t="shared" si="14"/>
        <v>-1</v>
      </c>
      <c r="Y25" s="400">
        <f t="shared" si="15"/>
        <v>-1</v>
      </c>
    </row>
    <row r="26" spans="1:25" ht="12.75" customHeight="1" x14ac:dyDescent="0.2">
      <c r="A26" s="395" t="s">
        <v>101</v>
      </c>
      <c r="B26" s="6"/>
      <c r="C26" s="6"/>
      <c r="D26" s="6"/>
      <c r="E26" s="400"/>
      <c r="F26" s="400"/>
      <c r="H26" s="6"/>
      <c r="I26" s="6"/>
      <c r="J26" s="6"/>
      <c r="K26" s="400"/>
      <c r="L26" s="400"/>
      <c r="N26" s="395" t="s">
        <v>101</v>
      </c>
      <c r="O26" s="6">
        <v>1669</v>
      </c>
      <c r="P26" s="6">
        <v>1958</v>
      </c>
      <c r="Q26" s="6"/>
      <c r="R26" s="400">
        <f t="shared" si="12"/>
        <v>-1</v>
      </c>
      <c r="S26" s="400">
        <f t="shared" si="13"/>
        <v>-1</v>
      </c>
      <c r="U26" s="6">
        <v>1240</v>
      </c>
      <c r="V26" s="6">
        <v>1462</v>
      </c>
      <c r="W26" s="6"/>
      <c r="X26" s="400">
        <f t="shared" si="14"/>
        <v>-1</v>
      </c>
      <c r="Y26" s="400">
        <f t="shared" si="15"/>
        <v>-1</v>
      </c>
    </row>
    <row r="27" spans="1:25" ht="12.75" customHeight="1" x14ac:dyDescent="0.2">
      <c r="A27" s="395" t="s">
        <v>102</v>
      </c>
      <c r="B27" s="6"/>
      <c r="C27" s="6"/>
      <c r="D27" s="6"/>
      <c r="E27" s="400"/>
      <c r="F27" s="400"/>
      <c r="H27" s="6"/>
      <c r="I27" s="6"/>
      <c r="J27" s="6"/>
      <c r="K27" s="400"/>
      <c r="L27" s="400"/>
      <c r="N27" s="395" t="s">
        <v>102</v>
      </c>
      <c r="O27" s="6">
        <v>1940</v>
      </c>
      <c r="P27" s="6">
        <v>2207</v>
      </c>
      <c r="Q27" s="6"/>
      <c r="R27" s="400">
        <f t="shared" si="12"/>
        <v>-1</v>
      </c>
      <c r="S27" s="400">
        <f t="shared" si="13"/>
        <v>-1</v>
      </c>
      <c r="U27" s="6">
        <v>1574</v>
      </c>
      <c r="V27" s="6">
        <v>1715</v>
      </c>
      <c r="W27" s="6"/>
      <c r="X27" s="400">
        <f t="shared" si="14"/>
        <v>-1</v>
      </c>
      <c r="Y27" s="400">
        <f t="shared" si="15"/>
        <v>-1</v>
      </c>
    </row>
    <row r="28" spans="1:25" ht="12.75" customHeight="1" x14ac:dyDescent="0.2">
      <c r="A28" s="6" t="s">
        <v>103</v>
      </c>
      <c r="B28" s="6"/>
      <c r="C28" s="6"/>
      <c r="D28" s="6"/>
      <c r="E28" s="400"/>
      <c r="F28" s="400"/>
      <c r="H28" s="6"/>
      <c r="I28" s="6"/>
      <c r="J28" s="6"/>
      <c r="K28" s="400"/>
      <c r="L28" s="400"/>
      <c r="N28" s="6" t="s">
        <v>103</v>
      </c>
      <c r="O28" s="6">
        <v>2104</v>
      </c>
      <c r="P28" s="6">
        <v>1987</v>
      </c>
      <c r="Q28" s="6"/>
      <c r="R28" s="400">
        <f t="shared" si="12"/>
        <v>-1</v>
      </c>
      <c r="S28" s="400">
        <f t="shared" si="13"/>
        <v>-1</v>
      </c>
      <c r="U28" s="6">
        <v>1740</v>
      </c>
      <c r="V28" s="6">
        <v>1619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2">
      <c r="A29" s="395" t="s">
        <v>104</v>
      </c>
      <c r="B29" s="6"/>
      <c r="C29" s="6"/>
      <c r="D29" s="6"/>
      <c r="E29" s="400"/>
      <c r="F29" s="400"/>
      <c r="H29" s="6"/>
      <c r="I29" s="6"/>
      <c r="J29" s="6"/>
      <c r="K29" s="400"/>
      <c r="L29" s="400"/>
      <c r="N29" s="395" t="s">
        <v>104</v>
      </c>
      <c r="O29" s="6">
        <v>1931</v>
      </c>
      <c r="P29" s="6">
        <v>2019</v>
      </c>
      <c r="Q29" s="6"/>
      <c r="R29" s="400">
        <f t="shared" si="12"/>
        <v>-1</v>
      </c>
      <c r="S29" s="400">
        <f t="shared" si="13"/>
        <v>-1</v>
      </c>
      <c r="U29" s="6">
        <v>1644</v>
      </c>
      <c r="V29" s="6">
        <v>1723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2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  <c r="Z33" s="592" t="s">
        <v>7661</v>
      </c>
      <c r="AA33" s="593"/>
      <c r="AB33" s="593"/>
      <c r="AC33" s="593"/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  <c r="Z34" s="594" t="s">
        <v>7656</v>
      </c>
      <c r="AA34" s="595">
        <v>2024</v>
      </c>
      <c r="AB34" s="595">
        <v>2025</v>
      </c>
      <c r="AC34" s="596" t="s">
        <v>7657</v>
      </c>
    </row>
    <row r="35" spans="1:29" ht="12.75" customHeight="1" x14ac:dyDescent="0.2">
      <c r="Z35" s="597" t="s">
        <v>10</v>
      </c>
      <c r="AA35" s="6">
        <f>I44</f>
        <v>619</v>
      </c>
      <c r="AB35" s="6">
        <f>J44</f>
        <v>551</v>
      </c>
      <c r="AC35" s="598">
        <f>(AB35-AA35)/AA35</f>
        <v>-0.1098546042003231</v>
      </c>
    </row>
    <row r="36" spans="1:29" ht="12.75" customHeight="1" x14ac:dyDescent="0.2">
      <c r="A36" s="395" t="s">
        <v>110</v>
      </c>
      <c r="B36" s="395">
        <f>SUM(B23:B34)</f>
        <v>2275</v>
      </c>
      <c r="C36" s="395">
        <f>SUM(C23:C34)</f>
        <v>2585</v>
      </c>
      <c r="D36" s="395">
        <f>SUM(D23:D34)</f>
        <v>2726</v>
      </c>
      <c r="E36" s="400">
        <f>(+D36-B36)/B36</f>
        <v>0.19824175824175824</v>
      </c>
      <c r="F36" s="400">
        <f>(+D36-C36)/C36</f>
        <v>5.4545454545454543E-2</v>
      </c>
      <c r="H36" s="395">
        <f>SUM(H23:H34)</f>
        <v>1690</v>
      </c>
      <c r="I36" s="395">
        <f>SUM(I23:I34)</f>
        <v>1823</v>
      </c>
      <c r="J36" s="395">
        <f>SUM(J23:J34)</f>
        <v>1845</v>
      </c>
      <c r="K36" s="400">
        <f>(+J36-H36)/H36</f>
        <v>9.1715976331360943E-2</v>
      </c>
      <c r="L36" s="400">
        <f>(+J36-I36)/I36</f>
        <v>1.2068019747668678E-2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2726</v>
      </c>
      <c r="R36" s="400">
        <f>(+Q36-O36)/O36</f>
        <v>-0.86102472597501911</v>
      </c>
      <c r="S36" s="400">
        <f>(+Q36-P36)/P36</f>
        <v>-0.86811804547653604</v>
      </c>
      <c r="U36" s="395">
        <f>SUM(U23:U34)</f>
        <v>16223</v>
      </c>
      <c r="V36" s="395">
        <f>SUM(V23:V34)</f>
        <v>16800</v>
      </c>
      <c r="W36" s="395">
        <f>SUM(W23:W34)</f>
        <v>1845</v>
      </c>
      <c r="X36" s="400">
        <f>(+W36-U36)/U36</f>
        <v>-0.88627257597238485</v>
      </c>
      <c r="Y36" s="400">
        <f>(+W36-V36)/V36</f>
        <v>-0.89017857142857137</v>
      </c>
      <c r="Z36" s="599" t="s">
        <v>16</v>
      </c>
      <c r="AA36" s="6">
        <f>I63</f>
        <v>225</v>
      </c>
      <c r="AB36" s="6">
        <f>J63</f>
        <v>244</v>
      </c>
      <c r="AC36" s="598">
        <f t="shared" ref="AC36:AC38" si="16">(AB36-AA36)/AA36</f>
        <v>8.4444444444444447E-2</v>
      </c>
    </row>
    <row r="37" spans="1:29" ht="12.75" customHeight="1" x14ac:dyDescent="0.2">
      <c r="E37" s="400"/>
      <c r="R37" s="400"/>
      <c r="Z37" s="597" t="s">
        <v>11</v>
      </c>
      <c r="AA37" s="6">
        <f>I82</f>
        <v>48</v>
      </c>
      <c r="AB37" s="6">
        <f>J82</f>
        <v>50</v>
      </c>
      <c r="AC37" s="598">
        <f t="shared" si="16"/>
        <v>4.1666666666666664E-2</v>
      </c>
    </row>
    <row r="38" spans="1:29" ht="12.75" customHeight="1" thickBot="1" x14ac:dyDescent="0.25">
      <c r="Z38" s="600" t="s">
        <v>15</v>
      </c>
      <c r="AA38" s="601">
        <f>I101</f>
        <v>83</v>
      </c>
      <c r="AB38" s="601">
        <f>J101</f>
        <v>92</v>
      </c>
      <c r="AC38" s="598">
        <f t="shared" si="16"/>
        <v>0.10843373493975904</v>
      </c>
    </row>
    <row r="39" spans="1:29" ht="12.75" customHeight="1" x14ac:dyDescent="0.2">
      <c r="A39" s="394"/>
      <c r="G39" s="398" t="s">
        <v>111</v>
      </c>
      <c r="N39" s="394"/>
      <c r="T39" s="398" t="s">
        <v>111</v>
      </c>
      <c r="Z39" s="597" t="s">
        <v>7658</v>
      </c>
      <c r="AA39" s="602">
        <f>SUM(AA35:AA38)</f>
        <v>975</v>
      </c>
      <c r="AB39" s="602">
        <f>SUM(AB35:AB38)</f>
        <v>937</v>
      </c>
      <c r="AC39" s="598">
        <f>(AB39-AA39)/AA39</f>
        <v>-3.8974358974358976E-2</v>
      </c>
    </row>
    <row r="40" spans="1:29" ht="12.75" customHeight="1" x14ac:dyDescent="0.2">
      <c r="A40" s="394">
        <f ca="1">TODAY()</f>
        <v>45728</v>
      </c>
      <c r="G40" s="398" t="s">
        <v>3</v>
      </c>
      <c r="N40" s="394">
        <f ca="1">TODAY()</f>
        <v>45728</v>
      </c>
      <c r="T40" s="398" t="s">
        <v>3</v>
      </c>
      <c r="Z40" s="603"/>
      <c r="AA40" s="604"/>
      <c r="AB40" s="604"/>
      <c r="AC40" s="604"/>
    </row>
    <row r="41" spans="1:29" ht="12.75" customHeight="1" x14ac:dyDescent="0.2">
      <c r="Z41" s="597" t="s">
        <v>12</v>
      </c>
      <c r="AA41" s="6">
        <f>I120</f>
        <v>143</v>
      </c>
      <c r="AB41" s="6">
        <f>J120</f>
        <v>126</v>
      </c>
      <c r="AC41" s="598">
        <f t="shared" ref="AC41:AC43" si="17">(AB41-AA41)/AA41</f>
        <v>-0.11888111888111888</v>
      </c>
    </row>
    <row r="42" spans="1:29" ht="12.75" customHeight="1" x14ac:dyDescent="0.2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Z42" s="599" t="s">
        <v>8</v>
      </c>
      <c r="AA42" s="6">
        <f>I139</f>
        <v>81</v>
      </c>
      <c r="AB42" s="6">
        <f>J139</f>
        <v>101</v>
      </c>
      <c r="AC42" s="598">
        <f t="shared" si="17"/>
        <v>0.24691358024691357</v>
      </c>
    </row>
    <row r="43" spans="1:29" ht="12.75" customHeight="1" thickBot="1" x14ac:dyDescent="0.25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44" si="18">(+D43-B43)/B43</f>
        <v>0.25493171471927162</v>
      </c>
      <c r="F43" s="400">
        <f t="shared" ref="F43:F44" si="19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44" si="20">(+J43-H43)/H43</f>
        <v>8.7755102040816324E-2</v>
      </c>
      <c r="L43" s="400">
        <f t="shared" ref="L43:L44" si="21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2">(+Q43-O43)/O43</f>
        <v>0.25493171471927162</v>
      </c>
      <c r="S43" s="400">
        <f t="shared" ref="S43:S54" si="23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4">(+W43-U43)/U43</f>
        <v>8.7755102040816324E-2</v>
      </c>
      <c r="Y43" s="400">
        <f t="shared" ref="Y43:Y54" si="25">(+W43-V43)/V43</f>
        <v>-3.7383177570093459E-3</v>
      </c>
      <c r="Z43" s="605" t="s">
        <v>14</v>
      </c>
      <c r="AA43" s="601">
        <f>I160</f>
        <v>79</v>
      </c>
      <c r="AB43" s="601">
        <f>J160</f>
        <v>72</v>
      </c>
      <c r="AC43" s="598">
        <f t="shared" si="17"/>
        <v>-8.8607594936708861E-2</v>
      </c>
    </row>
    <row r="44" spans="1:29" ht="12.75" customHeight="1" x14ac:dyDescent="0.2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8"/>
        <v>0.16358463726884778</v>
      </c>
      <c r="F44" s="400">
        <f t="shared" si="19"/>
        <v>9.876543209876543E-3</v>
      </c>
      <c r="H44" s="395">
        <v>534</v>
      </c>
      <c r="I44" s="395">
        <v>619</v>
      </c>
      <c r="J44" s="395">
        <v>551</v>
      </c>
      <c r="K44" s="400">
        <f t="shared" si="20"/>
        <v>3.1835205992509365E-2</v>
      </c>
      <c r="L44" s="400">
        <f t="shared" si="21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2"/>
        <v>0.16358463726884778</v>
      </c>
      <c r="S44" s="400">
        <f t="shared" si="23"/>
        <v>9.876543209876543E-3</v>
      </c>
      <c r="U44" s="395">
        <v>534</v>
      </c>
      <c r="V44" s="395">
        <v>619</v>
      </c>
      <c r="W44" s="395">
        <v>551</v>
      </c>
      <c r="X44" s="400">
        <f t="shared" si="24"/>
        <v>3.1835205992509365E-2</v>
      </c>
      <c r="Y44" s="400">
        <f t="shared" si="25"/>
        <v>-0.1098546042003231</v>
      </c>
      <c r="Z44" s="599" t="s">
        <v>7659</v>
      </c>
      <c r="AA44" s="606">
        <f>SUM(AA41:AA43)+AA39</f>
        <v>1278</v>
      </c>
      <c r="AB44" s="606">
        <f>SUM(AB41:AB43)+AB39</f>
        <v>1236</v>
      </c>
      <c r="AC44" s="598">
        <f>(AB44-AA44)/AA44</f>
        <v>-3.2863849765258218E-2</v>
      </c>
    </row>
    <row r="45" spans="1:29" ht="12.75" customHeight="1" x14ac:dyDescent="0.2">
      <c r="A45" s="395" t="s">
        <v>100</v>
      </c>
      <c r="E45" s="400"/>
      <c r="F45" s="400"/>
      <c r="K45" s="400"/>
      <c r="L45" s="400"/>
      <c r="N45" s="395" t="s">
        <v>100</v>
      </c>
      <c r="O45" s="395">
        <v>909</v>
      </c>
      <c r="P45" s="395">
        <v>1038</v>
      </c>
      <c r="R45" s="400">
        <f t="shared" si="22"/>
        <v>-1</v>
      </c>
      <c r="S45" s="400">
        <f t="shared" si="23"/>
        <v>-1</v>
      </c>
      <c r="U45" s="395">
        <v>677</v>
      </c>
      <c r="V45" s="395">
        <v>716</v>
      </c>
      <c r="X45" s="400">
        <f t="shared" si="24"/>
        <v>-1</v>
      </c>
      <c r="Y45" s="400">
        <f t="shared" si="25"/>
        <v>-1</v>
      </c>
      <c r="Z45" s="607"/>
      <c r="AA45" s="608"/>
      <c r="AB45" s="608"/>
      <c r="AC45" s="608"/>
    </row>
    <row r="46" spans="1:29" ht="12.75" customHeight="1" thickBot="1" x14ac:dyDescent="0.25">
      <c r="A46" s="395" t="s">
        <v>101</v>
      </c>
      <c r="B46" s="6"/>
      <c r="C46" s="6"/>
      <c r="D46" s="6"/>
      <c r="E46" s="400"/>
      <c r="F46" s="400"/>
      <c r="H46" s="6"/>
      <c r="I46" s="6"/>
      <c r="J46" s="6"/>
      <c r="K46" s="400"/>
      <c r="L46" s="400"/>
      <c r="N46" s="395" t="s">
        <v>101</v>
      </c>
      <c r="O46" s="6">
        <v>971</v>
      </c>
      <c r="P46" s="6">
        <v>1115</v>
      </c>
      <c r="Q46" s="6"/>
      <c r="R46" s="400">
        <f t="shared" si="22"/>
        <v>-1</v>
      </c>
      <c r="S46" s="400">
        <f t="shared" si="23"/>
        <v>-1</v>
      </c>
      <c r="U46" s="6">
        <v>715</v>
      </c>
      <c r="V46" s="6">
        <v>881</v>
      </c>
      <c r="W46" s="6"/>
      <c r="X46" s="400">
        <f t="shared" si="24"/>
        <v>-1</v>
      </c>
      <c r="Y46" s="400">
        <f t="shared" si="25"/>
        <v>-1</v>
      </c>
      <c r="Z46" s="592" t="s">
        <v>7660</v>
      </c>
      <c r="AA46" s="609"/>
      <c r="AB46" s="609"/>
      <c r="AC46" s="609"/>
    </row>
    <row r="47" spans="1:29" ht="12.75" customHeight="1" thickBot="1" x14ac:dyDescent="0.25">
      <c r="A47" s="395" t="s">
        <v>102</v>
      </c>
      <c r="B47" s="6"/>
      <c r="C47" s="6"/>
      <c r="D47" s="6"/>
      <c r="E47" s="400"/>
      <c r="F47" s="400"/>
      <c r="H47" s="6"/>
      <c r="I47" s="6"/>
      <c r="J47" s="6"/>
      <c r="K47" s="400"/>
      <c r="L47" s="400"/>
      <c r="N47" s="395" t="s">
        <v>102</v>
      </c>
      <c r="O47" s="6">
        <v>1061</v>
      </c>
      <c r="P47" s="6">
        <v>1194</v>
      </c>
      <c r="Q47" s="6"/>
      <c r="R47" s="400">
        <f t="shared" si="22"/>
        <v>-1</v>
      </c>
      <c r="S47" s="400">
        <f t="shared" si="23"/>
        <v>-1</v>
      </c>
      <c r="U47" s="6">
        <v>906</v>
      </c>
      <c r="V47" s="6">
        <v>971</v>
      </c>
      <c r="W47" s="6"/>
      <c r="X47" s="400">
        <f t="shared" si="24"/>
        <v>-1</v>
      </c>
      <c r="Y47" s="400">
        <f t="shared" si="25"/>
        <v>-1</v>
      </c>
      <c r="Z47" s="610" t="s">
        <v>7656</v>
      </c>
      <c r="AA47" s="595">
        <v>2024</v>
      </c>
      <c r="AB47" s="595">
        <v>2025</v>
      </c>
      <c r="AC47" s="596" t="s">
        <v>7657</v>
      </c>
    </row>
    <row r="48" spans="1:29" ht="12.75" customHeight="1" x14ac:dyDescent="0.2">
      <c r="A48" s="6" t="s">
        <v>103</v>
      </c>
      <c r="B48" s="6"/>
      <c r="C48" s="6"/>
      <c r="D48" s="6"/>
      <c r="E48" s="400"/>
      <c r="F48" s="400"/>
      <c r="H48" s="6"/>
      <c r="I48" s="6"/>
      <c r="J48" s="6"/>
      <c r="K48" s="400"/>
      <c r="L48" s="400"/>
      <c r="N48" s="6" t="s">
        <v>103</v>
      </c>
      <c r="O48" s="6">
        <v>1184</v>
      </c>
      <c r="P48" s="6">
        <v>1098</v>
      </c>
      <c r="Q48" s="6"/>
      <c r="R48" s="400">
        <f t="shared" si="22"/>
        <v>-1</v>
      </c>
      <c r="S48" s="400">
        <f t="shared" si="23"/>
        <v>-1</v>
      </c>
      <c r="U48" s="6">
        <v>939</v>
      </c>
      <c r="V48" s="6">
        <v>895</v>
      </c>
      <c r="W48" s="6"/>
      <c r="X48" s="400">
        <f t="shared" si="24"/>
        <v>-1</v>
      </c>
      <c r="Y48" s="400">
        <f t="shared" si="25"/>
        <v>-1</v>
      </c>
      <c r="Z48" s="611" t="s">
        <v>10</v>
      </c>
      <c r="AA48" s="6">
        <f>C44</f>
        <v>810</v>
      </c>
      <c r="AB48" s="6">
        <f>D44</f>
        <v>818</v>
      </c>
      <c r="AC48" s="598">
        <f t="shared" ref="AC48:AC52" si="26">(AB48-AA48)/AA48</f>
        <v>9.876543209876543E-3</v>
      </c>
    </row>
    <row r="49" spans="1:29" ht="12.75" customHeight="1" x14ac:dyDescent="0.2">
      <c r="A49" s="6" t="s">
        <v>104</v>
      </c>
      <c r="B49" s="6"/>
      <c r="C49" s="6"/>
      <c r="D49" s="6"/>
      <c r="E49" s="480"/>
      <c r="F49" s="480"/>
      <c r="G49" s="11"/>
      <c r="H49" s="6"/>
      <c r="I49" s="6"/>
      <c r="J49" s="6"/>
      <c r="K49" s="480"/>
      <c r="L49" s="480"/>
      <c r="N49" s="6" t="s">
        <v>104</v>
      </c>
      <c r="O49" s="6">
        <v>1130</v>
      </c>
      <c r="P49" s="6">
        <v>1115</v>
      </c>
      <c r="Q49" s="6"/>
      <c r="R49" s="480">
        <f t="shared" si="22"/>
        <v>-1</v>
      </c>
      <c r="S49" s="480">
        <f t="shared" si="23"/>
        <v>-1</v>
      </c>
      <c r="T49" s="11"/>
      <c r="U49" s="6">
        <v>893</v>
      </c>
      <c r="V49" s="6">
        <v>906</v>
      </c>
      <c r="W49" s="6"/>
      <c r="X49" s="480">
        <f t="shared" si="24"/>
        <v>-1</v>
      </c>
      <c r="Y49" s="480">
        <f t="shared" si="25"/>
        <v>-1</v>
      </c>
      <c r="Z49" s="599" t="s">
        <v>16</v>
      </c>
      <c r="AA49" s="6">
        <f>C63</f>
        <v>320</v>
      </c>
      <c r="AB49" s="6">
        <f>D63</f>
        <v>321</v>
      </c>
      <c r="AC49" s="598">
        <f t="shared" si="26"/>
        <v>3.1250000000000002E-3</v>
      </c>
    </row>
    <row r="50" spans="1:29" ht="12.75" customHeight="1" x14ac:dyDescent="0.2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2"/>
        <v>-1</v>
      </c>
      <c r="S50" s="400">
        <f t="shared" si="23"/>
        <v>-1</v>
      </c>
      <c r="U50" s="6">
        <v>925</v>
      </c>
      <c r="V50" s="6">
        <v>882</v>
      </c>
      <c r="W50" s="6"/>
      <c r="X50" s="400">
        <f t="shared" si="24"/>
        <v>-1</v>
      </c>
      <c r="Y50" s="400">
        <f t="shared" si="25"/>
        <v>-1</v>
      </c>
      <c r="Z50" s="597" t="s">
        <v>11</v>
      </c>
      <c r="AA50" s="6">
        <f>C82</f>
        <v>77</v>
      </c>
      <c r="AB50" s="6">
        <f>D82</f>
        <v>85</v>
      </c>
      <c r="AC50" s="598">
        <f t="shared" si="26"/>
        <v>0.1038961038961039</v>
      </c>
    </row>
    <row r="51" spans="1:29" ht="12.75" customHeight="1" thickBot="1" x14ac:dyDescent="0.25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2"/>
        <v>-1</v>
      </c>
      <c r="S51" s="400">
        <f t="shared" si="23"/>
        <v>-1</v>
      </c>
      <c r="U51" s="6">
        <v>838</v>
      </c>
      <c r="V51" s="6">
        <v>782</v>
      </c>
      <c r="W51" s="6"/>
      <c r="X51" s="400">
        <f t="shared" si="24"/>
        <v>-1</v>
      </c>
      <c r="Y51" s="400">
        <f t="shared" si="25"/>
        <v>-1</v>
      </c>
      <c r="Z51" s="600" t="s">
        <v>15</v>
      </c>
      <c r="AA51" s="601">
        <f>C101</f>
        <v>144</v>
      </c>
      <c r="AB51" s="601">
        <f>D101</f>
        <v>133</v>
      </c>
      <c r="AC51" s="598">
        <f>(AB51-AA51)/AA51</f>
        <v>-7.6388888888888895E-2</v>
      </c>
    </row>
    <row r="52" spans="1:29" ht="12.75" customHeight="1" x14ac:dyDescent="0.2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2"/>
        <v>-1</v>
      </c>
      <c r="S52" s="400">
        <f t="shared" si="23"/>
        <v>-1</v>
      </c>
      <c r="U52" s="6">
        <v>920</v>
      </c>
      <c r="V52" s="6">
        <v>837</v>
      </c>
      <c r="W52" s="6"/>
      <c r="X52" s="400">
        <f t="shared" si="24"/>
        <v>-1</v>
      </c>
      <c r="Y52" s="400">
        <f t="shared" si="25"/>
        <v>-1</v>
      </c>
      <c r="Z52" s="597" t="s">
        <v>7658</v>
      </c>
      <c r="AA52" s="602">
        <f>SUM(AA48:AA51)</f>
        <v>1351</v>
      </c>
      <c r="AB52" s="602">
        <f>SUM(AB48:AB51)</f>
        <v>1357</v>
      </c>
      <c r="AC52" s="598">
        <f t="shared" si="26"/>
        <v>4.4411547002220575E-3</v>
      </c>
    </row>
    <row r="53" spans="1:29" ht="13.5" customHeight="1" x14ac:dyDescent="0.2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2"/>
        <v>-1</v>
      </c>
      <c r="S53" s="400">
        <f t="shared" si="23"/>
        <v>-1</v>
      </c>
      <c r="U53" s="6">
        <v>787</v>
      </c>
      <c r="V53" s="6">
        <v>726</v>
      </c>
      <c r="W53" s="6"/>
      <c r="X53" s="400">
        <f t="shared" si="24"/>
        <v>-1</v>
      </c>
      <c r="Y53" s="400">
        <f t="shared" si="25"/>
        <v>-1</v>
      </c>
      <c r="Z53" s="603"/>
      <c r="AA53" s="604"/>
      <c r="AB53" s="604"/>
      <c r="AC53" s="604"/>
    </row>
    <row r="54" spans="1:29" ht="12.75" customHeight="1" x14ac:dyDescent="0.2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2"/>
        <v>-1</v>
      </c>
      <c r="S54" s="400">
        <f t="shared" si="23"/>
        <v>-1</v>
      </c>
      <c r="T54"/>
      <c r="U54" s="6">
        <v>675</v>
      </c>
      <c r="V54" s="6">
        <v>761</v>
      </c>
      <c r="W54" s="6"/>
      <c r="X54" s="384">
        <f t="shared" si="24"/>
        <v>-1</v>
      </c>
      <c r="Y54" s="384">
        <f t="shared" si="25"/>
        <v>-1</v>
      </c>
      <c r="Z54" s="597" t="s">
        <v>12</v>
      </c>
      <c r="AA54" s="6">
        <f>C120</f>
        <v>159</v>
      </c>
      <c r="AB54" s="6">
        <f>D120</f>
        <v>192</v>
      </c>
      <c r="AC54" s="598">
        <f t="shared" ref="AC54:AC56" si="27">(AB54-AA54)/AA54</f>
        <v>0.20754716981132076</v>
      </c>
    </row>
    <row r="55" spans="1:29" ht="12.75" customHeight="1" x14ac:dyDescent="0.2">
      <c r="Z55" s="599" t="s">
        <v>8</v>
      </c>
      <c r="AA55" s="6">
        <f>C139</f>
        <v>146</v>
      </c>
      <c r="AB55" s="6">
        <f>D139</f>
        <v>100</v>
      </c>
      <c r="AC55" s="598">
        <f t="shared" si="27"/>
        <v>-0.31506849315068491</v>
      </c>
    </row>
    <row r="56" spans="1:29" ht="12.75" customHeight="1" thickBot="1" x14ac:dyDescent="0.25">
      <c r="A56" s="395" t="s">
        <v>110</v>
      </c>
      <c r="B56" s="395">
        <f>SUM(B43:B54)</f>
        <v>1362</v>
      </c>
      <c r="C56" s="395">
        <f>SUM(C43:C54)</f>
        <v>1587</v>
      </c>
      <c r="D56" s="395">
        <f>SUM(D43:D54)</f>
        <v>1645</v>
      </c>
      <c r="E56" s="400">
        <f>(+D56-B56)/B56</f>
        <v>0.2077826725403818</v>
      </c>
      <c r="F56" s="400">
        <f>(+D56-C56)/C56</f>
        <v>3.6546943919344675E-2</v>
      </c>
      <c r="H56" s="395">
        <f>SUM(H43:H54)</f>
        <v>1024</v>
      </c>
      <c r="I56" s="395">
        <f>SUM(I43:I54)</f>
        <v>1154</v>
      </c>
      <c r="J56" s="395">
        <f>SUM(J43:J54)</f>
        <v>1084</v>
      </c>
      <c r="K56" s="400">
        <f>(+J56-H56)/H56</f>
        <v>5.859375E-2</v>
      </c>
      <c r="L56" s="400">
        <f>(+J56-I56)/I56</f>
        <v>-6.0658578856152515E-2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1645</v>
      </c>
      <c r="R56" s="400">
        <f>(+Q56-O56)/O56</f>
        <v>-0.85809178743961356</v>
      </c>
      <c r="S56" s="400">
        <f>(+Q56-P56)/P56</f>
        <v>-0.8636212900016581</v>
      </c>
      <c r="U56" s="395">
        <f>SUM(U43:U54)</f>
        <v>9299</v>
      </c>
      <c r="V56" s="395">
        <f>SUM(V43:V54)</f>
        <v>9511</v>
      </c>
      <c r="W56" s="395">
        <f>SUM(W43:W54)</f>
        <v>1084</v>
      </c>
      <c r="X56" s="400">
        <f>(+W56-U56)/U56</f>
        <v>-0.88342832562641149</v>
      </c>
      <c r="Y56" s="400">
        <f>(+W56-V56)/V56</f>
        <v>-0.88602670591946164</v>
      </c>
      <c r="Z56" s="605" t="s">
        <v>14</v>
      </c>
      <c r="AA56" s="601">
        <f>C160</f>
        <v>152</v>
      </c>
      <c r="AB56" s="601">
        <f>D160</f>
        <v>107</v>
      </c>
      <c r="AC56" s="598">
        <f t="shared" si="27"/>
        <v>-0.29605263157894735</v>
      </c>
    </row>
    <row r="57" spans="1:29" ht="12.75" customHeight="1" x14ac:dyDescent="0.2">
      <c r="Z57" s="599" t="s">
        <v>7659</v>
      </c>
      <c r="AA57" s="606">
        <f>SUM(AA54:AA56)+AA52</f>
        <v>1808</v>
      </c>
      <c r="AB57" s="606">
        <f>SUM(AB54:AB56)+AB52</f>
        <v>1756</v>
      </c>
      <c r="AC57" s="598">
        <f>(AB57-AA57)/AA57</f>
        <v>-2.8761061946902654E-2</v>
      </c>
    </row>
    <row r="58" spans="1:29" ht="12.75" customHeight="1" x14ac:dyDescent="0.2">
      <c r="G58" s="398" t="s">
        <v>112</v>
      </c>
      <c r="T58" s="398" t="s">
        <v>112</v>
      </c>
    </row>
    <row r="59" spans="1:29" ht="12.75" customHeight="1" x14ac:dyDescent="0.2">
      <c r="G59" s="398" t="s">
        <v>3</v>
      </c>
      <c r="T59" s="398" t="s">
        <v>3</v>
      </c>
    </row>
    <row r="60" spans="1:29" ht="12.75" customHeight="1" x14ac:dyDescent="0.2">
      <c r="G60" s="398"/>
      <c r="T60" s="398"/>
    </row>
    <row r="61" spans="1:29" ht="12.75" customHeight="1" x14ac:dyDescent="0.2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</row>
    <row r="62" spans="1:29" ht="12.75" customHeight="1" x14ac:dyDescent="0.2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63" si="28">(+D62-B62)/B62</f>
        <v>0.13588850174216027</v>
      </c>
      <c r="F62" s="400">
        <f t="shared" ref="F62:F63" si="29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63" si="30">(+J62-H62)/H62</f>
        <v>0.13930348258706468</v>
      </c>
      <c r="L62" s="400">
        <f t="shared" ref="L62:L63" si="31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2">(+Q62-O62)/O62</f>
        <v>0.13588850174216027</v>
      </c>
      <c r="S62" s="400">
        <f t="shared" ref="S62:S73" si="33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4">(+W62-U62)/U62</f>
        <v>0.13930348258706468</v>
      </c>
      <c r="Y62" s="400">
        <f t="shared" ref="Y62:Y73" si="35">(+W62-V62)/V62</f>
        <v>0.14499999999999999</v>
      </c>
    </row>
    <row r="63" spans="1:29" ht="12.75" customHeight="1" x14ac:dyDescent="0.2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8"/>
        <v>9.9315068493150679E-2</v>
      </c>
      <c r="F63" s="400">
        <f t="shared" si="29"/>
        <v>3.1250000000000002E-3</v>
      </c>
      <c r="H63" s="395">
        <v>223</v>
      </c>
      <c r="I63" s="395">
        <v>225</v>
      </c>
      <c r="J63" s="395">
        <v>244</v>
      </c>
      <c r="K63" s="400">
        <f t="shared" si="30"/>
        <v>9.417040358744394E-2</v>
      </c>
      <c r="L63" s="400">
        <f t="shared" si="31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2"/>
        <v>9.9315068493150679E-2</v>
      </c>
      <c r="S63" s="400">
        <f t="shared" si="33"/>
        <v>3.1250000000000002E-3</v>
      </c>
      <c r="U63" s="395">
        <v>223</v>
      </c>
      <c r="V63" s="395">
        <v>225</v>
      </c>
      <c r="W63" s="395">
        <v>244</v>
      </c>
      <c r="X63" s="400">
        <f t="shared" si="34"/>
        <v>9.417040358744394E-2</v>
      </c>
      <c r="Y63" s="400">
        <f t="shared" si="35"/>
        <v>8.4444444444444447E-2</v>
      </c>
    </row>
    <row r="64" spans="1:29" ht="12.75" customHeight="1" x14ac:dyDescent="0.2">
      <c r="A64" s="395" t="s">
        <v>100</v>
      </c>
      <c r="E64" s="400"/>
      <c r="F64" s="400"/>
      <c r="K64" s="400"/>
      <c r="L64" s="400"/>
      <c r="M64" s="400"/>
      <c r="N64" s="395" t="s">
        <v>100</v>
      </c>
      <c r="O64" s="395">
        <v>447</v>
      </c>
      <c r="P64" s="395">
        <v>379</v>
      </c>
      <c r="R64" s="400">
        <f t="shared" si="32"/>
        <v>-1</v>
      </c>
      <c r="S64" s="400">
        <f t="shared" si="33"/>
        <v>-1</v>
      </c>
      <c r="U64" s="395">
        <v>299</v>
      </c>
      <c r="V64" s="395">
        <v>306</v>
      </c>
      <c r="X64" s="400">
        <f t="shared" si="34"/>
        <v>-1</v>
      </c>
      <c r="Y64" s="400">
        <f t="shared" si="35"/>
        <v>-1</v>
      </c>
    </row>
    <row r="65" spans="1:25" ht="12.75" customHeight="1" x14ac:dyDescent="0.2">
      <c r="A65" s="395" t="s">
        <v>101</v>
      </c>
      <c r="B65" s="6"/>
      <c r="C65" s="6"/>
      <c r="D65" s="6"/>
      <c r="E65" s="400"/>
      <c r="F65" s="400"/>
      <c r="H65" s="6"/>
      <c r="I65" s="6"/>
      <c r="J65" s="6"/>
      <c r="K65" s="400"/>
      <c r="L65" s="400"/>
      <c r="N65" s="395" t="s">
        <v>101</v>
      </c>
      <c r="O65" s="6">
        <v>444</v>
      </c>
      <c r="P65" s="6">
        <v>535</v>
      </c>
      <c r="Q65" s="6"/>
      <c r="R65" s="400">
        <f t="shared" si="32"/>
        <v>-1</v>
      </c>
      <c r="S65" s="400">
        <f t="shared" si="33"/>
        <v>-1</v>
      </c>
      <c r="U65" s="6">
        <v>340</v>
      </c>
      <c r="V65" s="6">
        <v>358</v>
      </c>
      <c r="W65" s="6"/>
      <c r="X65" s="400">
        <f t="shared" si="34"/>
        <v>-1</v>
      </c>
      <c r="Y65" s="400">
        <f t="shared" si="35"/>
        <v>-1</v>
      </c>
    </row>
    <row r="66" spans="1:25" ht="12.75" customHeight="1" x14ac:dyDescent="0.2">
      <c r="A66" s="395" t="s">
        <v>102</v>
      </c>
      <c r="B66" s="6"/>
      <c r="C66" s="6"/>
      <c r="D66" s="6"/>
      <c r="E66" s="400"/>
      <c r="F66" s="400"/>
      <c r="H66" s="6"/>
      <c r="I66" s="6"/>
      <c r="J66" s="6"/>
      <c r="K66" s="400"/>
      <c r="L66" s="400"/>
      <c r="N66" s="395" t="s">
        <v>102</v>
      </c>
      <c r="O66" s="6">
        <v>537</v>
      </c>
      <c r="P66" s="6">
        <v>646</v>
      </c>
      <c r="Q66" s="6"/>
      <c r="R66" s="400">
        <f t="shared" si="32"/>
        <v>-1</v>
      </c>
      <c r="S66" s="400">
        <f t="shared" si="33"/>
        <v>-1</v>
      </c>
      <c r="U66" s="6">
        <v>414</v>
      </c>
      <c r="V66" s="6">
        <v>474</v>
      </c>
      <c r="W66" s="6"/>
      <c r="X66" s="400">
        <f t="shared" si="34"/>
        <v>-1</v>
      </c>
      <c r="Y66" s="400">
        <f t="shared" si="35"/>
        <v>-1</v>
      </c>
    </row>
    <row r="67" spans="1:25" ht="12.75" customHeight="1" x14ac:dyDescent="0.2">
      <c r="A67" s="6" t="s">
        <v>103</v>
      </c>
      <c r="B67" s="6"/>
      <c r="C67" s="6"/>
      <c r="D67" s="6"/>
      <c r="E67" s="400"/>
      <c r="F67" s="400"/>
      <c r="H67" s="6"/>
      <c r="I67" s="6"/>
      <c r="J67" s="6"/>
      <c r="K67" s="400"/>
      <c r="L67" s="400"/>
      <c r="N67" s="6" t="s">
        <v>103</v>
      </c>
      <c r="O67" s="6">
        <v>598</v>
      </c>
      <c r="P67" s="6">
        <v>582</v>
      </c>
      <c r="Q67" s="6"/>
      <c r="R67" s="400">
        <f t="shared" si="32"/>
        <v>-1</v>
      </c>
      <c r="S67" s="400">
        <f t="shared" si="33"/>
        <v>-1</v>
      </c>
      <c r="U67" s="6">
        <v>536</v>
      </c>
      <c r="V67" s="6">
        <v>449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2">
      <c r="A68" s="395" t="s">
        <v>104</v>
      </c>
      <c r="B68" s="6"/>
      <c r="C68" s="6"/>
      <c r="D68" s="6"/>
      <c r="E68" s="400"/>
      <c r="F68" s="400"/>
      <c r="H68" s="6"/>
      <c r="I68" s="6"/>
      <c r="J68" s="6"/>
      <c r="K68" s="400"/>
      <c r="L68" s="400"/>
      <c r="N68" s="395" t="s">
        <v>104</v>
      </c>
      <c r="O68" s="6">
        <v>529</v>
      </c>
      <c r="P68" s="6">
        <v>552</v>
      </c>
      <c r="Q68" s="6"/>
      <c r="R68" s="400">
        <f t="shared" si="32"/>
        <v>-1</v>
      </c>
      <c r="S68" s="400">
        <f t="shared" si="33"/>
        <v>-1</v>
      </c>
      <c r="U68" s="6">
        <v>487</v>
      </c>
      <c r="V68" s="6">
        <v>526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2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2"/>
        <v>-1</v>
      </c>
      <c r="S69" s="400">
        <f t="shared" si="33"/>
        <v>-1</v>
      </c>
      <c r="U69" s="6">
        <v>503</v>
      </c>
      <c r="V69" s="6">
        <v>497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2"/>
        <v>-1</v>
      </c>
      <c r="S70" s="400">
        <f t="shared" si="33"/>
        <v>-1</v>
      </c>
      <c r="U70" s="6">
        <v>376</v>
      </c>
      <c r="V70" s="6">
        <v>393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2"/>
        <v>-1</v>
      </c>
      <c r="S71" s="400">
        <f t="shared" si="33"/>
        <v>-1</v>
      </c>
      <c r="U71" s="6">
        <v>399</v>
      </c>
      <c r="V71" s="6">
        <v>443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2"/>
        <v>-1</v>
      </c>
      <c r="S72" s="400">
        <f t="shared" si="33"/>
        <v>-1</v>
      </c>
      <c r="U72" s="6">
        <v>375</v>
      </c>
      <c r="V72" s="6">
        <v>398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2"/>
        <v>-1</v>
      </c>
      <c r="S73" s="400">
        <f t="shared" si="33"/>
        <v>-1</v>
      </c>
      <c r="T73"/>
      <c r="U73" s="6">
        <v>298</v>
      </c>
      <c r="V73" s="6">
        <v>351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579</v>
      </c>
      <c r="C75" s="395">
        <f>SUM(C62:C73)</f>
        <v>595</v>
      </c>
      <c r="D75" s="395">
        <f>SUM(D62:D73)</f>
        <v>647</v>
      </c>
      <c r="E75" s="400">
        <f>(+D75-B75)/B75</f>
        <v>0.11744386873920552</v>
      </c>
      <c r="F75" s="400">
        <f>(+D75-C75)/C75</f>
        <v>8.7394957983193272E-2</v>
      </c>
      <c r="H75" s="395">
        <f>SUM(H62:H73)</f>
        <v>424</v>
      </c>
      <c r="I75" s="395">
        <f>SUM(I62:I73)</f>
        <v>425</v>
      </c>
      <c r="J75" s="395">
        <f>SUM(J62:J73)</f>
        <v>473</v>
      </c>
      <c r="K75" s="400">
        <f>(+J75-H75)/H75</f>
        <v>0.11556603773584906</v>
      </c>
      <c r="L75" s="400">
        <f>(+J75-I75)/I75</f>
        <v>0.11294117647058824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647</v>
      </c>
      <c r="R75" s="400">
        <f>(+Q75-O75)/O75</f>
        <v>-0.87390372247125314</v>
      </c>
      <c r="S75" s="400">
        <f>(+Q75-P75)/P75</f>
        <v>-0.88051708217913205</v>
      </c>
      <c r="U75" s="395">
        <f>SUM(U62:U73)</f>
        <v>4451</v>
      </c>
      <c r="V75" s="395">
        <f>SUM(V62:V73)</f>
        <v>4620</v>
      </c>
      <c r="W75" s="395">
        <f>SUM(W62:W73)</f>
        <v>473</v>
      </c>
      <c r="X75" s="400">
        <f>(+W75-U75)/U75</f>
        <v>-0.89373174567512914</v>
      </c>
      <c r="Y75" s="400">
        <f>(+W75-V75)/V75</f>
        <v>-0.89761904761904765</v>
      </c>
    </row>
    <row r="76" spans="1:25" ht="12.75" customHeight="1" x14ac:dyDescent="0.2"/>
    <row r="77" spans="1:25" ht="12.75" customHeight="1" x14ac:dyDescent="0.2">
      <c r="A77" s="394">
        <f ca="1">TODAY()</f>
        <v>45728</v>
      </c>
      <c r="G77" s="398" t="s">
        <v>113</v>
      </c>
      <c r="N77" s="394">
        <f ca="1">TODAY()</f>
        <v>45728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2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2" si="36">(+D81-B81)/B81</f>
        <v>0.3888888888888889</v>
      </c>
      <c r="F81" s="400">
        <f t="shared" ref="F81:F82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2" si="38">(+J81-H81)/H81</f>
        <v>0.11864406779661017</v>
      </c>
      <c r="L81" s="400">
        <f t="shared" ref="L81:L82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2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6"/>
        <v>1.1904761904761904E-2</v>
      </c>
      <c r="F82" s="400">
        <f t="shared" si="37"/>
        <v>0.1038961038961039</v>
      </c>
      <c r="H82" s="395">
        <v>57</v>
      </c>
      <c r="I82" s="395">
        <v>48</v>
      </c>
      <c r="J82" s="395">
        <v>50</v>
      </c>
      <c r="K82" s="400">
        <f t="shared" si="38"/>
        <v>-0.12280701754385964</v>
      </c>
      <c r="L82" s="400">
        <f t="shared" si="39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0"/>
        <v>1.1904761904761904E-2</v>
      </c>
      <c r="S82" s="400">
        <f t="shared" si="41"/>
        <v>0.1038961038961039</v>
      </c>
      <c r="U82" s="395">
        <v>57</v>
      </c>
      <c r="V82" s="395">
        <v>48</v>
      </c>
      <c r="W82" s="395">
        <v>50</v>
      </c>
      <c r="X82" s="400">
        <f t="shared" si="42"/>
        <v>-0.12280701754385964</v>
      </c>
      <c r="Y82" s="400">
        <f t="shared" si="43"/>
        <v>4.1666666666666664E-2</v>
      </c>
    </row>
    <row r="83" spans="1:25" ht="12.75" customHeight="1" x14ac:dyDescent="0.2">
      <c r="A83" s="395" t="s">
        <v>100</v>
      </c>
      <c r="E83" s="400"/>
      <c r="F83" s="400"/>
      <c r="K83" s="400"/>
      <c r="L83" s="400"/>
      <c r="N83" s="395" t="s">
        <v>100</v>
      </c>
      <c r="O83" s="395">
        <v>99</v>
      </c>
      <c r="P83" s="395">
        <v>86</v>
      </c>
      <c r="R83" s="400">
        <f t="shared" si="40"/>
        <v>-1</v>
      </c>
      <c r="S83" s="400">
        <f t="shared" si="41"/>
        <v>-1</v>
      </c>
      <c r="U83" s="395">
        <v>85</v>
      </c>
      <c r="V83" s="395">
        <v>78</v>
      </c>
      <c r="X83" s="400">
        <f t="shared" si="42"/>
        <v>-1</v>
      </c>
      <c r="Y83" s="400">
        <f t="shared" si="43"/>
        <v>-1</v>
      </c>
    </row>
    <row r="84" spans="1:25" ht="12.75" customHeight="1" x14ac:dyDescent="0.2">
      <c r="A84" s="395" t="s">
        <v>101</v>
      </c>
      <c r="B84" s="6"/>
      <c r="C84" s="6"/>
      <c r="D84" s="6"/>
      <c r="E84" s="400"/>
      <c r="F84" s="400"/>
      <c r="H84" s="6"/>
      <c r="I84" s="6"/>
      <c r="J84" s="6"/>
      <c r="K84" s="400"/>
      <c r="L84" s="400"/>
      <c r="N84" s="395" t="s">
        <v>101</v>
      </c>
      <c r="O84" s="6">
        <v>117</v>
      </c>
      <c r="P84" s="6">
        <v>136</v>
      </c>
      <c r="Q84" s="6"/>
      <c r="R84" s="400">
        <f t="shared" si="40"/>
        <v>-1</v>
      </c>
      <c r="S84" s="400">
        <f t="shared" si="41"/>
        <v>-1</v>
      </c>
      <c r="U84" s="6">
        <v>81</v>
      </c>
      <c r="V84" s="6">
        <v>80</v>
      </c>
      <c r="W84" s="6"/>
      <c r="X84" s="400">
        <f t="shared" si="42"/>
        <v>-1</v>
      </c>
      <c r="Y84" s="400">
        <f t="shared" si="43"/>
        <v>-1</v>
      </c>
    </row>
    <row r="85" spans="1:25" ht="12.75" customHeight="1" x14ac:dyDescent="0.2">
      <c r="A85" s="395" t="s">
        <v>102</v>
      </c>
      <c r="B85" s="6"/>
      <c r="C85" s="6"/>
      <c r="D85" s="6"/>
      <c r="E85" s="400"/>
      <c r="F85" s="400"/>
      <c r="H85" s="6"/>
      <c r="I85" s="6"/>
      <c r="J85" s="6"/>
      <c r="K85" s="400"/>
      <c r="L85" s="400"/>
      <c r="N85" s="395" t="s">
        <v>102</v>
      </c>
      <c r="O85" s="6">
        <v>126</v>
      </c>
      <c r="P85" s="6">
        <v>139</v>
      </c>
      <c r="Q85" s="6"/>
      <c r="R85" s="400">
        <f t="shared" si="40"/>
        <v>-1</v>
      </c>
      <c r="S85" s="400">
        <f t="shared" si="41"/>
        <v>-1</v>
      </c>
      <c r="U85" s="6">
        <v>122</v>
      </c>
      <c r="V85" s="6">
        <v>107</v>
      </c>
      <c r="W85" s="6"/>
      <c r="X85" s="400">
        <f t="shared" si="42"/>
        <v>-1</v>
      </c>
      <c r="Y85" s="400">
        <f t="shared" si="43"/>
        <v>-1</v>
      </c>
    </row>
    <row r="86" spans="1:25" ht="12.75" customHeight="1" x14ac:dyDescent="0.2">
      <c r="A86" s="395" t="s">
        <v>103</v>
      </c>
      <c r="B86" s="6"/>
      <c r="C86" s="6"/>
      <c r="D86" s="6"/>
      <c r="E86" s="400"/>
      <c r="F86" s="400"/>
      <c r="H86" s="6"/>
      <c r="I86" s="6"/>
      <c r="J86" s="6"/>
      <c r="K86" s="400"/>
      <c r="L86" s="400"/>
      <c r="N86" s="395" t="s">
        <v>103</v>
      </c>
      <c r="O86" s="6">
        <v>145</v>
      </c>
      <c r="P86" s="6">
        <v>133</v>
      </c>
      <c r="Q86" s="6"/>
      <c r="R86" s="400">
        <f t="shared" si="40"/>
        <v>-1</v>
      </c>
      <c r="S86" s="400">
        <f t="shared" si="41"/>
        <v>-1</v>
      </c>
      <c r="U86" s="6">
        <v>117</v>
      </c>
      <c r="V86" s="6">
        <v>122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2">
      <c r="A87" s="395" t="s">
        <v>104</v>
      </c>
      <c r="B87" s="6"/>
      <c r="C87" s="6"/>
      <c r="D87" s="6"/>
      <c r="E87" s="400"/>
      <c r="F87" s="400"/>
      <c r="H87" s="6"/>
      <c r="I87" s="6"/>
      <c r="J87" s="6"/>
      <c r="K87" s="400"/>
      <c r="L87" s="400"/>
      <c r="N87" s="395" t="s">
        <v>104</v>
      </c>
      <c r="O87" s="6">
        <v>125</v>
      </c>
      <c r="P87" s="6">
        <v>142</v>
      </c>
      <c r="Q87" s="6"/>
      <c r="R87" s="400">
        <f t="shared" si="40"/>
        <v>-1</v>
      </c>
      <c r="S87" s="400">
        <f t="shared" si="41"/>
        <v>-1</v>
      </c>
      <c r="U87" s="6">
        <v>106</v>
      </c>
      <c r="V87" s="6">
        <v>134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2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6">
        <v>110</v>
      </c>
      <c r="V88" s="6">
        <v>118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0"/>
        <v>-1</v>
      </c>
      <c r="S89" s="400">
        <f t="shared" si="41"/>
        <v>-1</v>
      </c>
      <c r="U89" s="6">
        <v>100</v>
      </c>
      <c r="V89" s="6">
        <v>106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156</v>
      </c>
      <c r="C94" s="395">
        <f>SUM(C81:C92)</f>
        <v>144</v>
      </c>
      <c r="D94" s="395">
        <f>SUM(D81:D92)</f>
        <v>185</v>
      </c>
      <c r="E94" s="400">
        <f>(+D94-B94)/B94</f>
        <v>0.1858974358974359</v>
      </c>
      <c r="F94" s="400">
        <f>(+D94-C94)/C94</f>
        <v>0.28472222222222221</v>
      </c>
      <c r="H94" s="395">
        <f>SUM(H81:H92)</f>
        <v>116</v>
      </c>
      <c r="I94" s="395">
        <f>SUM(I81:I92)</f>
        <v>97</v>
      </c>
      <c r="J94" s="395">
        <f>SUM(J81:J92)</f>
        <v>116</v>
      </c>
      <c r="K94" s="400">
        <f>(+J94-H94)/H94</f>
        <v>0</v>
      </c>
      <c r="L94" s="400">
        <f>(+J94-I94)/I94</f>
        <v>0.19587628865979381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185</v>
      </c>
      <c r="R94" s="400">
        <f>(+Q94-O94)/O94</f>
        <v>-0.84836065573770492</v>
      </c>
      <c r="S94" s="400">
        <f>(+Q94-P94)/P94</f>
        <v>-0.85080645161290325</v>
      </c>
      <c r="U94" s="395">
        <f>SUM(U81:U92)</f>
        <v>1074</v>
      </c>
      <c r="V94" s="395">
        <f>SUM(V81:V92)</f>
        <v>1111</v>
      </c>
      <c r="W94" s="395">
        <f>SUM(W81:W92)</f>
        <v>116</v>
      </c>
      <c r="X94" s="400">
        <f>(+W94-U94)/U94</f>
        <v>-0.89199255121042831</v>
      </c>
      <c r="Y94" s="400">
        <f>(+W94-V94)/V94</f>
        <v>-0.89558955895589554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2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1" si="44">(+D100-B100)/B100</f>
        <v>0.45</v>
      </c>
      <c r="F100" s="400">
        <f t="shared" ref="F100:F101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1" si="46">(+J100-H100)/H100</f>
        <v>0.26984126984126983</v>
      </c>
      <c r="L100" s="400">
        <f t="shared" ref="L100:L101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2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4"/>
        <v>0.35714285714285715</v>
      </c>
      <c r="F101" s="400">
        <f t="shared" si="45"/>
        <v>-7.6388888888888895E-2</v>
      </c>
      <c r="H101" s="395">
        <v>63</v>
      </c>
      <c r="I101" s="395">
        <v>83</v>
      </c>
      <c r="J101" s="395">
        <v>92</v>
      </c>
      <c r="K101" s="400">
        <f t="shared" si="46"/>
        <v>0.46031746031746029</v>
      </c>
      <c r="L101" s="400">
        <f t="shared" si="47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8"/>
        <v>0.35714285714285715</v>
      </c>
      <c r="S101" s="400">
        <f t="shared" si="49"/>
        <v>-7.6388888888888895E-2</v>
      </c>
      <c r="U101" s="395">
        <v>63</v>
      </c>
      <c r="V101" s="395">
        <v>83</v>
      </c>
      <c r="W101" s="395">
        <v>92</v>
      </c>
      <c r="X101" s="400">
        <f t="shared" si="50"/>
        <v>0.46031746031746029</v>
      </c>
      <c r="Y101" s="400">
        <f t="shared" si="51"/>
        <v>0.10843373493975904</v>
      </c>
    </row>
    <row r="102" spans="1:25" ht="12.75" customHeight="1" x14ac:dyDescent="0.2">
      <c r="A102" s="395" t="s">
        <v>100</v>
      </c>
      <c r="E102" s="400"/>
      <c r="F102" s="400"/>
      <c r="K102" s="400"/>
      <c r="L102" s="400"/>
      <c r="N102" s="395" t="s">
        <v>100</v>
      </c>
      <c r="O102" s="395">
        <v>128</v>
      </c>
      <c r="P102" s="395">
        <v>149</v>
      </c>
      <c r="R102" s="400">
        <f t="shared" si="48"/>
        <v>-1</v>
      </c>
      <c r="S102" s="400">
        <f t="shared" si="49"/>
        <v>-1</v>
      </c>
      <c r="U102" s="395">
        <v>91</v>
      </c>
      <c r="V102" s="395">
        <v>112</v>
      </c>
      <c r="X102" s="400">
        <f t="shared" si="50"/>
        <v>-1</v>
      </c>
      <c r="Y102" s="400">
        <f t="shared" si="51"/>
        <v>-1</v>
      </c>
    </row>
    <row r="103" spans="1:25" ht="12.75" customHeight="1" x14ac:dyDescent="0.2">
      <c r="A103" s="395" t="s">
        <v>101</v>
      </c>
      <c r="B103" s="6"/>
      <c r="C103" s="6"/>
      <c r="D103" s="6"/>
      <c r="E103" s="400"/>
      <c r="F103" s="400"/>
      <c r="H103" s="6"/>
      <c r="I103" s="6"/>
      <c r="J103" s="6"/>
      <c r="K103" s="400"/>
      <c r="L103" s="400"/>
      <c r="N103" s="395" t="s">
        <v>101</v>
      </c>
      <c r="O103" s="6">
        <v>137</v>
      </c>
      <c r="P103" s="6">
        <v>172</v>
      </c>
      <c r="Q103" s="6"/>
      <c r="R103" s="400">
        <f t="shared" si="48"/>
        <v>-1</v>
      </c>
      <c r="S103" s="400">
        <f t="shared" si="49"/>
        <v>-1</v>
      </c>
      <c r="U103" s="6">
        <v>104</v>
      </c>
      <c r="V103" s="6">
        <v>143</v>
      </c>
      <c r="W103" s="6"/>
      <c r="X103" s="400">
        <f t="shared" si="50"/>
        <v>-1</v>
      </c>
      <c r="Y103" s="400">
        <f t="shared" si="51"/>
        <v>-1</v>
      </c>
    </row>
    <row r="104" spans="1:25" ht="12.75" customHeight="1" x14ac:dyDescent="0.2">
      <c r="A104" s="395" t="s">
        <v>102</v>
      </c>
      <c r="B104" s="6"/>
      <c r="C104" s="6"/>
      <c r="D104" s="6"/>
      <c r="E104" s="400"/>
      <c r="F104" s="400"/>
      <c r="H104" s="6"/>
      <c r="I104" s="6"/>
      <c r="J104" s="6"/>
      <c r="K104" s="400"/>
      <c r="L104" s="400"/>
      <c r="N104" s="395" t="s">
        <v>102</v>
      </c>
      <c r="O104" s="6">
        <v>216</v>
      </c>
      <c r="P104" s="6">
        <v>228</v>
      </c>
      <c r="Q104" s="6"/>
      <c r="R104" s="400">
        <f t="shared" si="48"/>
        <v>-1</v>
      </c>
      <c r="S104" s="400">
        <f t="shared" si="49"/>
        <v>-1</v>
      </c>
      <c r="U104" s="6">
        <v>132</v>
      </c>
      <c r="V104" s="6">
        <v>163</v>
      </c>
      <c r="W104" s="6"/>
      <c r="X104" s="400">
        <f t="shared" si="50"/>
        <v>-1</v>
      </c>
      <c r="Y104" s="400">
        <f t="shared" si="51"/>
        <v>-1</v>
      </c>
    </row>
    <row r="105" spans="1:25" ht="12.75" customHeight="1" x14ac:dyDescent="0.2">
      <c r="A105" s="6" t="s">
        <v>103</v>
      </c>
      <c r="B105" s="6"/>
      <c r="C105" s="6"/>
      <c r="D105" s="6"/>
      <c r="E105" s="400"/>
      <c r="F105" s="400"/>
      <c r="H105" s="6"/>
      <c r="I105" s="6"/>
      <c r="J105" s="6"/>
      <c r="K105" s="400"/>
      <c r="L105" s="400"/>
      <c r="N105" s="6" t="s">
        <v>103</v>
      </c>
      <c r="O105" s="6">
        <v>177</v>
      </c>
      <c r="P105" s="6">
        <v>174</v>
      </c>
      <c r="Q105" s="6"/>
      <c r="R105" s="400">
        <f t="shared" si="48"/>
        <v>-1</v>
      </c>
      <c r="S105" s="400">
        <f t="shared" si="49"/>
        <v>-1</v>
      </c>
      <c r="U105" s="6">
        <v>148</v>
      </c>
      <c r="V105" s="6">
        <v>153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2">
      <c r="A106" s="395" t="s">
        <v>104</v>
      </c>
      <c r="B106" s="6"/>
      <c r="C106" s="6"/>
      <c r="D106" s="6"/>
      <c r="E106" s="400"/>
      <c r="F106" s="400"/>
      <c r="H106" s="6"/>
      <c r="I106" s="6"/>
      <c r="J106" s="6"/>
      <c r="K106" s="400"/>
      <c r="L106" s="400"/>
      <c r="N106" s="395" t="s">
        <v>104</v>
      </c>
      <c r="O106" s="6">
        <v>147</v>
      </c>
      <c r="P106" s="6">
        <v>210</v>
      </c>
      <c r="Q106" s="6"/>
      <c r="R106" s="400">
        <f t="shared" si="48"/>
        <v>-1</v>
      </c>
      <c r="S106" s="400">
        <f t="shared" si="49"/>
        <v>-1</v>
      </c>
      <c r="U106" s="6">
        <v>158</v>
      </c>
      <c r="V106" s="6">
        <v>157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2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8"/>
        <v>-1</v>
      </c>
      <c r="S107" s="400">
        <f t="shared" si="49"/>
        <v>-1</v>
      </c>
      <c r="U107" s="6">
        <v>159</v>
      </c>
      <c r="V107" s="6">
        <v>149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8"/>
        <v>-1</v>
      </c>
      <c r="S108" s="400">
        <f t="shared" si="49"/>
        <v>-1</v>
      </c>
      <c r="U108" s="6">
        <v>151</v>
      </c>
      <c r="V108" s="6">
        <v>139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178</v>
      </c>
      <c r="C113" s="395">
        <f>SUM(C100:C111)</f>
        <v>259</v>
      </c>
      <c r="D113" s="395">
        <f>SUM(D100:D111)</f>
        <v>249</v>
      </c>
      <c r="E113" s="400">
        <f>(+D113-B113)/B113</f>
        <v>0.398876404494382</v>
      </c>
      <c r="F113" s="400">
        <f>(+D113-C113)/C113</f>
        <v>-3.8610038610038609E-2</v>
      </c>
      <c r="H113" s="395">
        <f>SUM(H100:H112)</f>
        <v>126</v>
      </c>
      <c r="I113" s="395">
        <f>SUM(I100:I112)</f>
        <v>147</v>
      </c>
      <c r="J113" s="395">
        <f>SUM(J100:J112)</f>
        <v>172</v>
      </c>
      <c r="K113" s="400">
        <f>(+J113-H113)/H113</f>
        <v>0.36507936507936506</v>
      </c>
      <c r="L113" s="400">
        <f>(+J113-I113)/I113</f>
        <v>0.17006802721088435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249</v>
      </c>
      <c r="R113" s="400">
        <f>(+Q113-O113)/O113</f>
        <v>-0.85107655502392343</v>
      </c>
      <c r="S113" s="400">
        <f>(+Q113-P113)/P113</f>
        <v>-0.87250384024577576</v>
      </c>
      <c r="U113" s="395">
        <f>SUM(U100:U112)</f>
        <v>1399</v>
      </c>
      <c r="V113" s="395">
        <f>SUM(V100:V112)</f>
        <v>1558</v>
      </c>
      <c r="W113" s="395">
        <f>SUM(W100:W112)</f>
        <v>172</v>
      </c>
      <c r="X113" s="400">
        <f>(+W113-U113)/U113</f>
        <v>-0.87705503931379558</v>
      </c>
      <c r="Y113" s="400">
        <f>(+W113-V113)/V113</f>
        <v>-0.88960205391527603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45728</v>
      </c>
      <c r="G116" s="398" t="s">
        <v>3</v>
      </c>
      <c r="N116" s="394">
        <f ca="1">TODAY()</f>
        <v>45728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2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0" si="52">(+D119-B119)/B119</f>
        <v>6.0773480662983423E-2</v>
      </c>
      <c r="F119" s="400">
        <f t="shared" ref="F119:F120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0" si="54">(+J119-H119)/H119</f>
        <v>0.14912280701754385</v>
      </c>
      <c r="L119" s="400">
        <f t="shared" ref="L119:L120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2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2"/>
        <v>0.33333333333333331</v>
      </c>
      <c r="F120" s="400">
        <f t="shared" si="53"/>
        <v>0.20754716981132076</v>
      </c>
      <c r="H120" s="395">
        <v>142</v>
      </c>
      <c r="I120" s="395">
        <v>143</v>
      </c>
      <c r="J120" s="395">
        <v>126</v>
      </c>
      <c r="K120" s="400">
        <f t="shared" si="54"/>
        <v>-0.11267605633802817</v>
      </c>
      <c r="L120" s="400">
        <f t="shared" si="55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6"/>
        <v>0.33333333333333331</v>
      </c>
      <c r="S120" s="400">
        <f t="shared" si="57"/>
        <v>0.20754716981132076</v>
      </c>
      <c r="U120" s="395">
        <v>142</v>
      </c>
      <c r="V120" s="395">
        <v>143</v>
      </c>
      <c r="W120" s="395">
        <v>126</v>
      </c>
      <c r="X120" s="400">
        <f t="shared" si="58"/>
        <v>-0.11267605633802817</v>
      </c>
      <c r="Y120" s="400">
        <f t="shared" si="59"/>
        <v>-0.11888111888111888</v>
      </c>
    </row>
    <row r="121" spans="1:25" ht="12.75" customHeight="1" x14ac:dyDescent="0.2">
      <c r="A121" s="395" t="s">
        <v>100</v>
      </c>
      <c r="E121" s="400"/>
      <c r="F121" s="400"/>
      <c r="K121" s="400"/>
      <c r="L121" s="400"/>
      <c r="N121" s="395" t="s">
        <v>100</v>
      </c>
      <c r="O121" s="395">
        <v>211</v>
      </c>
      <c r="P121" s="395">
        <v>197</v>
      </c>
      <c r="R121" s="400">
        <f t="shared" si="56"/>
        <v>-1</v>
      </c>
      <c r="S121" s="400">
        <f t="shared" si="57"/>
        <v>-1</v>
      </c>
      <c r="U121" s="395">
        <v>181</v>
      </c>
      <c r="V121" s="395">
        <v>187</v>
      </c>
      <c r="X121" s="400">
        <f t="shared" si="58"/>
        <v>-1</v>
      </c>
      <c r="Y121" s="400">
        <f t="shared" si="59"/>
        <v>-1</v>
      </c>
    </row>
    <row r="122" spans="1:25" ht="12.75" customHeight="1" x14ac:dyDescent="0.2">
      <c r="A122" s="395" t="s">
        <v>101</v>
      </c>
      <c r="B122" s="6"/>
      <c r="C122" s="6"/>
      <c r="D122" s="6"/>
      <c r="E122" s="400"/>
      <c r="F122" s="400"/>
      <c r="H122" s="6"/>
      <c r="I122" s="6"/>
      <c r="J122" s="6"/>
      <c r="K122" s="400"/>
      <c r="L122" s="400"/>
      <c r="N122" s="395" t="s">
        <v>101</v>
      </c>
      <c r="O122" s="6">
        <v>206</v>
      </c>
      <c r="P122" s="6">
        <v>245</v>
      </c>
      <c r="Q122" s="6"/>
      <c r="R122" s="400">
        <f t="shared" si="56"/>
        <v>-1</v>
      </c>
      <c r="S122" s="400">
        <f t="shared" si="57"/>
        <v>-1</v>
      </c>
      <c r="U122" s="6">
        <v>168</v>
      </c>
      <c r="V122" s="6">
        <v>162</v>
      </c>
      <c r="W122" s="6"/>
      <c r="X122" s="400">
        <f t="shared" si="58"/>
        <v>-1</v>
      </c>
      <c r="Y122" s="400">
        <f t="shared" si="59"/>
        <v>-1</v>
      </c>
    </row>
    <row r="123" spans="1:25" ht="12.75" customHeight="1" x14ac:dyDescent="0.2">
      <c r="A123" s="395" t="s">
        <v>102</v>
      </c>
      <c r="B123" s="6"/>
      <c r="C123" s="6"/>
      <c r="D123" s="6"/>
      <c r="E123" s="400"/>
      <c r="F123" s="400"/>
      <c r="H123" s="6"/>
      <c r="I123" s="6"/>
      <c r="J123" s="6"/>
      <c r="K123" s="400"/>
      <c r="L123" s="400"/>
      <c r="N123" s="395" t="s">
        <v>102</v>
      </c>
      <c r="O123" s="6">
        <v>246</v>
      </c>
      <c r="P123" s="6">
        <v>285</v>
      </c>
      <c r="Q123" s="6"/>
      <c r="R123" s="400">
        <f t="shared" si="56"/>
        <v>-1</v>
      </c>
      <c r="S123" s="400">
        <f t="shared" si="57"/>
        <v>-1</v>
      </c>
      <c r="U123" s="6">
        <v>209</v>
      </c>
      <c r="V123" s="6">
        <v>217</v>
      </c>
      <c r="W123" s="6"/>
      <c r="X123" s="400">
        <f t="shared" si="58"/>
        <v>-1</v>
      </c>
      <c r="Y123" s="400">
        <f t="shared" si="59"/>
        <v>-1</v>
      </c>
    </row>
    <row r="124" spans="1:25" ht="12.75" customHeight="1" x14ac:dyDescent="0.2">
      <c r="A124" s="395" t="s">
        <v>103</v>
      </c>
      <c r="B124" s="6"/>
      <c r="C124" s="6"/>
      <c r="D124" s="6"/>
      <c r="E124" s="400"/>
      <c r="F124" s="400"/>
      <c r="H124" s="6"/>
      <c r="I124" s="6"/>
      <c r="J124" s="6"/>
      <c r="K124" s="400"/>
      <c r="L124" s="400"/>
      <c r="N124" s="395" t="s">
        <v>103</v>
      </c>
      <c r="O124" s="6">
        <v>318</v>
      </c>
      <c r="P124" s="6">
        <v>283</v>
      </c>
      <c r="Q124" s="6"/>
      <c r="R124" s="400">
        <f t="shared" si="56"/>
        <v>-1</v>
      </c>
      <c r="S124" s="400">
        <f t="shared" si="57"/>
        <v>-1</v>
      </c>
      <c r="U124" s="6">
        <v>217</v>
      </c>
      <c r="V124" s="6">
        <v>197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2">
      <c r="A125" s="395" t="s">
        <v>104</v>
      </c>
      <c r="B125" s="6"/>
      <c r="C125" s="6"/>
      <c r="D125" s="6"/>
      <c r="E125" s="400"/>
      <c r="F125" s="400"/>
      <c r="H125" s="6"/>
      <c r="I125" s="6"/>
      <c r="J125" s="6"/>
      <c r="K125" s="400"/>
      <c r="L125" s="400"/>
      <c r="N125" s="395" t="s">
        <v>104</v>
      </c>
      <c r="O125" s="6">
        <v>261</v>
      </c>
      <c r="P125" s="6">
        <v>273</v>
      </c>
      <c r="Q125" s="6"/>
      <c r="R125" s="400">
        <f t="shared" si="56"/>
        <v>-1</v>
      </c>
      <c r="S125" s="400">
        <f t="shared" si="57"/>
        <v>-1</v>
      </c>
      <c r="U125" s="6">
        <v>228</v>
      </c>
      <c r="V125" s="6">
        <v>236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2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6"/>
        <v>-1</v>
      </c>
      <c r="S126" s="400">
        <f t="shared" si="57"/>
        <v>-1</v>
      </c>
      <c r="U126" s="6">
        <v>239</v>
      </c>
      <c r="V126" s="6">
        <v>232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6"/>
        <v>-1</v>
      </c>
      <c r="S127" s="400">
        <f t="shared" si="57"/>
        <v>-1</v>
      </c>
      <c r="U127" s="6">
        <v>210</v>
      </c>
      <c r="V127" s="6">
        <v>216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325</v>
      </c>
      <c r="C132" s="395">
        <f>SUM(C119:C130)</f>
        <v>316</v>
      </c>
      <c r="D132" s="395">
        <f>SUM(D119:D130)</f>
        <v>384</v>
      </c>
      <c r="E132" s="400">
        <f>(+D132-B132)/B132</f>
        <v>0.18153846153846154</v>
      </c>
      <c r="F132" s="400">
        <f>(+D132-C132)/C132</f>
        <v>0.21518987341772153</v>
      </c>
      <c r="H132" s="395">
        <f>SUM(H119:H131)</f>
        <v>256</v>
      </c>
      <c r="I132" s="395">
        <f>SUM(I119:I131)</f>
        <v>255</v>
      </c>
      <c r="J132" s="395">
        <f>SUM(J119:J131)</f>
        <v>257</v>
      </c>
      <c r="K132" s="400">
        <f>(+J132-H132)/H132</f>
        <v>3.90625E-3</v>
      </c>
      <c r="L132" s="400">
        <f>(+J132-I132)/I132</f>
        <v>7.8431372549019607E-3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384</v>
      </c>
      <c r="R132" s="400">
        <f>(+Q132-O132)/O132</f>
        <v>-0.85531273549359454</v>
      </c>
      <c r="S132" s="400">
        <f>(+Q132-P132)/P132</f>
        <v>-0.86005830903790093</v>
      </c>
      <c r="U132" s="395">
        <f>SUM(U119:U131)</f>
        <v>2247</v>
      </c>
      <c r="V132" s="395">
        <f>SUM(V119:V131)</f>
        <v>2297</v>
      </c>
      <c r="W132" s="395">
        <f>SUM(W119:W131)</f>
        <v>257</v>
      </c>
      <c r="X132" s="400">
        <f>(+W132-U132)/U132</f>
        <v>-0.88562527814864267</v>
      </c>
      <c r="Y132" s="400">
        <f>(+W132-V132)/V132</f>
        <v>-0.88811493252067919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2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39" si="60">(+D138-B138)/B138</f>
        <v>0.22772277227722773</v>
      </c>
      <c r="F138" s="400">
        <f t="shared" ref="F138:F139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39" si="62">(+J138-H138)/H138</f>
        <v>-0.10101010101010101</v>
      </c>
      <c r="L138" s="400">
        <f t="shared" ref="L138:L139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2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0"/>
        <v>-0.19354838709677419</v>
      </c>
      <c r="F139" s="400">
        <f t="shared" si="61"/>
        <v>-0.31506849315068491</v>
      </c>
      <c r="H139" s="395">
        <v>95</v>
      </c>
      <c r="I139" s="395">
        <v>81</v>
      </c>
      <c r="J139" s="395">
        <v>101</v>
      </c>
      <c r="K139" s="400">
        <f t="shared" si="62"/>
        <v>6.3157894736842107E-2</v>
      </c>
      <c r="L139" s="400">
        <f t="shared" si="63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4"/>
        <v>-0.19354838709677419</v>
      </c>
      <c r="S139" s="400">
        <f t="shared" si="65"/>
        <v>-0.31506849315068491</v>
      </c>
      <c r="U139" s="395">
        <v>95</v>
      </c>
      <c r="V139" s="395">
        <v>81</v>
      </c>
      <c r="W139" s="395">
        <v>101</v>
      </c>
      <c r="X139" s="400">
        <f t="shared" si="66"/>
        <v>6.3157894736842107E-2</v>
      </c>
      <c r="Y139" s="400">
        <f t="shared" si="67"/>
        <v>0.24691358024691357</v>
      </c>
    </row>
    <row r="140" spans="1:25" ht="12.75" customHeight="1" x14ac:dyDescent="0.2">
      <c r="A140" s="395" t="s">
        <v>100</v>
      </c>
      <c r="E140" s="400"/>
      <c r="F140" s="400"/>
      <c r="K140" s="400"/>
      <c r="L140" s="400"/>
      <c r="N140" s="395" t="s">
        <v>100</v>
      </c>
      <c r="O140" s="395">
        <v>152</v>
      </c>
      <c r="P140" s="395">
        <v>159</v>
      </c>
      <c r="R140" s="400">
        <f t="shared" si="64"/>
        <v>-1</v>
      </c>
      <c r="S140" s="400">
        <f t="shared" si="65"/>
        <v>-1</v>
      </c>
      <c r="U140" s="395">
        <v>125</v>
      </c>
      <c r="V140" s="395">
        <v>135</v>
      </c>
      <c r="X140" s="400">
        <f t="shared" si="66"/>
        <v>-1</v>
      </c>
      <c r="Y140" s="400">
        <f t="shared" si="67"/>
        <v>-1</v>
      </c>
    </row>
    <row r="141" spans="1:25" ht="12.75" customHeight="1" x14ac:dyDescent="0.2">
      <c r="A141" s="395" t="s">
        <v>101</v>
      </c>
      <c r="B141" s="6"/>
      <c r="C141" s="6"/>
      <c r="D141" s="6"/>
      <c r="E141" s="400"/>
      <c r="F141" s="400"/>
      <c r="H141" s="6"/>
      <c r="I141" s="6"/>
      <c r="J141" s="6"/>
      <c r="K141" s="400"/>
      <c r="L141" s="400"/>
      <c r="N141" s="395" t="s">
        <v>101</v>
      </c>
      <c r="O141" s="6">
        <v>156</v>
      </c>
      <c r="P141" s="6">
        <v>197</v>
      </c>
      <c r="Q141" s="6"/>
      <c r="R141" s="400">
        <f t="shared" si="64"/>
        <v>-1</v>
      </c>
      <c r="S141" s="400">
        <f t="shared" si="65"/>
        <v>-1</v>
      </c>
      <c r="U141" s="6">
        <v>131</v>
      </c>
      <c r="V141" s="6">
        <v>140</v>
      </c>
      <c r="W141" s="6"/>
      <c r="X141" s="400">
        <f t="shared" si="66"/>
        <v>-1</v>
      </c>
      <c r="Y141" s="400">
        <f t="shared" si="67"/>
        <v>-1</v>
      </c>
    </row>
    <row r="142" spans="1:25" ht="12.75" customHeight="1" x14ac:dyDescent="0.2">
      <c r="A142" s="395" t="s">
        <v>102</v>
      </c>
      <c r="B142" s="6"/>
      <c r="C142" s="6"/>
      <c r="D142" s="6"/>
      <c r="E142" s="400"/>
      <c r="F142" s="400"/>
      <c r="H142" s="6"/>
      <c r="I142" s="6"/>
      <c r="J142" s="6"/>
      <c r="K142" s="400"/>
      <c r="L142" s="400"/>
      <c r="N142" s="395" t="s">
        <v>102</v>
      </c>
      <c r="O142" s="6">
        <v>201</v>
      </c>
      <c r="P142" s="6">
        <v>214</v>
      </c>
      <c r="Q142" s="6"/>
      <c r="R142" s="400">
        <f t="shared" si="64"/>
        <v>-1</v>
      </c>
      <c r="S142" s="400">
        <f t="shared" si="65"/>
        <v>-1</v>
      </c>
      <c r="U142" s="6">
        <v>170</v>
      </c>
      <c r="V142" s="6">
        <v>171</v>
      </c>
      <c r="W142" s="6"/>
      <c r="X142" s="400">
        <f t="shared" si="66"/>
        <v>-1</v>
      </c>
      <c r="Y142" s="400">
        <f t="shared" si="67"/>
        <v>-1</v>
      </c>
    </row>
    <row r="143" spans="1:25" ht="12.75" customHeight="1" x14ac:dyDescent="0.2">
      <c r="A143" s="395" t="s">
        <v>103</v>
      </c>
      <c r="B143" s="6"/>
      <c r="C143" s="6"/>
      <c r="D143" s="6"/>
      <c r="E143" s="400"/>
      <c r="F143" s="400"/>
      <c r="H143" s="6"/>
      <c r="I143" s="6"/>
      <c r="J143" s="6"/>
      <c r="K143" s="400"/>
      <c r="L143" s="400"/>
      <c r="N143" s="395" t="s">
        <v>103</v>
      </c>
      <c r="O143" s="6">
        <v>245</v>
      </c>
      <c r="P143" s="6">
        <v>202</v>
      </c>
      <c r="Q143" s="6"/>
      <c r="R143" s="400">
        <f t="shared" si="64"/>
        <v>-1</v>
      </c>
      <c r="S143" s="400">
        <f t="shared" si="65"/>
        <v>-1</v>
      </c>
      <c r="U143" s="6">
        <v>170</v>
      </c>
      <c r="V143" s="6">
        <v>163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2">
      <c r="A144" s="395" t="s">
        <v>104</v>
      </c>
      <c r="B144" s="6"/>
      <c r="C144" s="6"/>
      <c r="D144" s="6"/>
      <c r="E144" s="400"/>
      <c r="F144" s="400"/>
      <c r="H144" s="6"/>
      <c r="I144" s="6"/>
      <c r="J144" s="6"/>
      <c r="K144" s="400"/>
      <c r="L144" s="400"/>
      <c r="N144" s="395" t="s">
        <v>104</v>
      </c>
      <c r="O144" s="6">
        <v>212</v>
      </c>
      <c r="P144" s="6">
        <v>188</v>
      </c>
      <c r="Q144" s="6"/>
      <c r="R144" s="400">
        <f t="shared" si="64"/>
        <v>-1</v>
      </c>
      <c r="S144" s="400">
        <f t="shared" si="65"/>
        <v>-1</v>
      </c>
      <c r="U144" s="6">
        <v>157</v>
      </c>
      <c r="V144" s="6">
        <v>178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2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4"/>
        <v>-1</v>
      </c>
      <c r="S145" s="400">
        <f t="shared" si="65"/>
        <v>-1</v>
      </c>
      <c r="U145" s="6">
        <v>180</v>
      </c>
      <c r="V145" s="6">
        <v>165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4"/>
        <v>-1</v>
      </c>
      <c r="S146" s="400">
        <f t="shared" si="65"/>
        <v>-1</v>
      </c>
      <c r="U146" s="6">
        <v>147</v>
      </c>
      <c r="V146" s="6">
        <v>129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225</v>
      </c>
      <c r="C151" s="395">
        <f>SUM(C138:C149)</f>
        <v>272</v>
      </c>
      <c r="D151" s="395">
        <f>SUM(D138:D149)</f>
        <v>224</v>
      </c>
      <c r="E151" s="400">
        <f>(+D151-B151)/B151</f>
        <v>-4.4444444444444444E-3</v>
      </c>
      <c r="F151" s="400">
        <f>(+D151-C151)/C151</f>
        <v>-0.17647058823529413</v>
      </c>
      <c r="H151" s="395">
        <f>SUM(H138:H149)</f>
        <v>194</v>
      </c>
      <c r="I151" s="395">
        <f>SUM(I138:I149)</f>
        <v>186</v>
      </c>
      <c r="J151" s="395">
        <f>SUM(J138:J149)</f>
        <v>190</v>
      </c>
      <c r="K151" s="400">
        <f>(+J151-H151)/H151</f>
        <v>-2.0618556701030927E-2</v>
      </c>
      <c r="L151" s="400">
        <f>(+J151-I151)/I151</f>
        <v>2.1505376344086023E-2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224</v>
      </c>
      <c r="R151" s="400">
        <f>(+Q151-O151)/O151</f>
        <v>-0.88606307222787384</v>
      </c>
      <c r="S151" s="400">
        <f>(+Q151-P151)/P151</f>
        <v>-0.89235944257568478</v>
      </c>
      <c r="U151" s="395">
        <f>SUM(U138:U149)</f>
        <v>1659</v>
      </c>
      <c r="V151" s="395">
        <f>SUM(V138:V149)</f>
        <v>1709</v>
      </c>
      <c r="W151" s="395">
        <f>SUM(W138:W149)</f>
        <v>190</v>
      </c>
      <c r="X151" s="400">
        <f>(+W151-U151)/U151</f>
        <v>-0.88547317661241709</v>
      </c>
      <c r="Y151" s="400">
        <f>(+W151-V151)/V151</f>
        <v>-0.88882387361029846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45728</v>
      </c>
      <c r="F155" s="401" t="s">
        <v>117</v>
      </c>
      <c r="G155" s="401"/>
      <c r="N155" s="394">
        <f ca="1">TODAY()</f>
        <v>45728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2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0" si="68">(+D159-B159)/B159</f>
        <v>0.51111111111111107</v>
      </c>
      <c r="F159" s="400">
        <f t="shared" ref="F159:F160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0" si="70">(+J159-H159)/H159</f>
        <v>-0.08</v>
      </c>
      <c r="L159" s="400">
        <f t="shared" ref="L159:L160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2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8"/>
        <v>0.18888888888888888</v>
      </c>
      <c r="F160" s="400">
        <f t="shared" si="69"/>
        <v>-0.29605263157894735</v>
      </c>
      <c r="H160" s="395">
        <v>60</v>
      </c>
      <c r="I160" s="395">
        <v>79</v>
      </c>
      <c r="J160" s="395">
        <v>72</v>
      </c>
      <c r="K160" s="400">
        <f t="shared" si="70"/>
        <v>0.2</v>
      </c>
      <c r="L160" s="400">
        <f t="shared" si="71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2"/>
        <v>0.18888888888888888</v>
      </c>
      <c r="S160" s="400">
        <f t="shared" si="73"/>
        <v>-0.29605263157894735</v>
      </c>
      <c r="U160" s="395">
        <v>60</v>
      </c>
      <c r="V160" s="395">
        <v>79</v>
      </c>
      <c r="W160" s="395">
        <v>72</v>
      </c>
      <c r="X160" s="400">
        <f t="shared" si="74"/>
        <v>0.2</v>
      </c>
      <c r="Y160" s="400">
        <f t="shared" si="75"/>
        <v>-8.8607594936708861E-2</v>
      </c>
    </row>
    <row r="161" spans="1:25" ht="12.75" customHeight="1" x14ac:dyDescent="0.2">
      <c r="A161" s="395" t="s">
        <v>100</v>
      </c>
      <c r="E161" s="400"/>
      <c r="F161" s="400"/>
      <c r="K161" s="400"/>
      <c r="L161" s="400"/>
      <c r="N161" s="395" t="s">
        <v>100</v>
      </c>
      <c r="O161" s="395">
        <v>178</v>
      </c>
      <c r="P161" s="395">
        <v>151</v>
      </c>
      <c r="R161" s="400">
        <f t="shared" si="72"/>
        <v>-1</v>
      </c>
      <c r="S161" s="400">
        <f t="shared" si="73"/>
        <v>-1</v>
      </c>
      <c r="U161" s="395">
        <v>105</v>
      </c>
      <c r="V161" s="395">
        <v>94</v>
      </c>
      <c r="X161" s="400">
        <f t="shared" si="74"/>
        <v>-1</v>
      </c>
      <c r="Y161" s="400">
        <f t="shared" si="75"/>
        <v>-1</v>
      </c>
    </row>
    <row r="162" spans="1:25" ht="12.75" customHeight="1" x14ac:dyDescent="0.2">
      <c r="A162" s="395" t="s">
        <v>101</v>
      </c>
      <c r="B162" s="6"/>
      <c r="C162" s="6"/>
      <c r="D162" s="6"/>
      <c r="E162" s="400"/>
      <c r="F162" s="400"/>
      <c r="H162" s="6"/>
      <c r="I162" s="6"/>
      <c r="J162" s="6"/>
      <c r="K162" s="400"/>
      <c r="L162" s="400"/>
      <c r="N162" s="395" t="s">
        <v>101</v>
      </c>
      <c r="O162" s="6">
        <v>144</v>
      </c>
      <c r="P162" s="6">
        <v>180</v>
      </c>
      <c r="Q162" s="6"/>
      <c r="R162" s="400">
        <f t="shared" si="72"/>
        <v>-1</v>
      </c>
      <c r="S162" s="400">
        <f t="shared" si="73"/>
        <v>-1</v>
      </c>
      <c r="U162" s="6">
        <v>96</v>
      </c>
      <c r="V162" s="6">
        <v>136</v>
      </c>
      <c r="W162" s="6"/>
      <c r="X162" s="400">
        <f t="shared" si="74"/>
        <v>-1</v>
      </c>
      <c r="Y162" s="400">
        <f t="shared" si="75"/>
        <v>-1</v>
      </c>
    </row>
    <row r="163" spans="1:25" ht="12.75" customHeight="1" x14ac:dyDescent="0.2">
      <c r="A163" s="395" t="s">
        <v>102</v>
      </c>
      <c r="B163" s="6"/>
      <c r="C163" s="6"/>
      <c r="D163" s="6"/>
      <c r="E163" s="400"/>
      <c r="F163" s="400"/>
      <c r="H163" s="6"/>
      <c r="I163" s="6"/>
      <c r="J163" s="6"/>
      <c r="K163" s="400"/>
      <c r="L163" s="400"/>
      <c r="N163" s="395" t="s">
        <v>102</v>
      </c>
      <c r="O163" s="6">
        <v>210</v>
      </c>
      <c r="P163" s="6">
        <v>222</v>
      </c>
      <c r="Q163" s="6"/>
      <c r="R163" s="400">
        <f t="shared" si="72"/>
        <v>-1</v>
      </c>
      <c r="S163" s="400">
        <f t="shared" si="73"/>
        <v>-1</v>
      </c>
      <c r="U163" s="6">
        <v>121</v>
      </c>
      <c r="V163" s="6">
        <v>139</v>
      </c>
      <c r="W163" s="6"/>
      <c r="X163" s="400">
        <f t="shared" si="74"/>
        <v>-1</v>
      </c>
      <c r="Y163" s="400">
        <f t="shared" si="75"/>
        <v>-1</v>
      </c>
    </row>
    <row r="164" spans="1:25" ht="12.75" customHeight="1" x14ac:dyDescent="0.2">
      <c r="A164" s="6" t="s">
        <v>103</v>
      </c>
      <c r="B164" s="6"/>
      <c r="C164" s="6"/>
      <c r="D164" s="6"/>
      <c r="E164" s="400"/>
      <c r="F164" s="400"/>
      <c r="H164" s="6"/>
      <c r="I164" s="6"/>
      <c r="J164" s="6"/>
      <c r="K164" s="400"/>
      <c r="L164" s="400"/>
      <c r="N164" s="6" t="s">
        <v>103</v>
      </c>
      <c r="O164" s="6">
        <v>189</v>
      </c>
      <c r="P164" s="6">
        <v>172</v>
      </c>
      <c r="Q164" s="6"/>
      <c r="R164" s="400">
        <f t="shared" si="72"/>
        <v>-1</v>
      </c>
      <c r="S164" s="400">
        <f t="shared" si="73"/>
        <v>-1</v>
      </c>
      <c r="U164" s="6">
        <v>154</v>
      </c>
      <c r="V164" s="6">
        <v>121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2">
      <c r="A165" s="395" t="s">
        <v>104</v>
      </c>
      <c r="B165" s="6"/>
      <c r="C165" s="6"/>
      <c r="D165" s="6"/>
      <c r="E165" s="400"/>
      <c r="F165" s="400"/>
      <c r="H165" s="6"/>
      <c r="I165" s="6"/>
      <c r="J165" s="6"/>
      <c r="K165" s="400"/>
      <c r="L165" s="400"/>
      <c r="N165" s="395" t="s">
        <v>104</v>
      </c>
      <c r="O165" s="6">
        <v>171</v>
      </c>
      <c r="P165" s="6">
        <v>186</v>
      </c>
      <c r="Q165" s="6"/>
      <c r="R165" s="400">
        <f t="shared" si="72"/>
        <v>-1</v>
      </c>
      <c r="S165" s="400">
        <f t="shared" si="73"/>
        <v>-1</v>
      </c>
      <c r="U165" s="6">
        <v>124</v>
      </c>
      <c r="V165" s="6">
        <v>117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2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2"/>
        <v>-1</v>
      </c>
      <c r="S166" s="400">
        <f t="shared" si="73"/>
        <v>-1</v>
      </c>
      <c r="U166" s="6">
        <v>156</v>
      </c>
      <c r="V166" s="6">
        <v>161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2"/>
        <v>-1</v>
      </c>
      <c r="S167" s="400">
        <f t="shared" si="73"/>
        <v>-1</v>
      </c>
      <c r="U167" s="6">
        <v>142</v>
      </c>
      <c r="V167" s="6">
        <v>125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180</v>
      </c>
      <c r="C172" s="395">
        <f>SUM(C159:C170)</f>
        <v>271</v>
      </c>
      <c r="D172" s="395">
        <f>SUM(D159:D170)</f>
        <v>243</v>
      </c>
      <c r="E172" s="400">
        <f>(+D172-B172)/B172</f>
        <v>0.35</v>
      </c>
      <c r="F172" s="400">
        <f>(+D172-C172)/C172</f>
        <v>-0.10332103321033211</v>
      </c>
      <c r="H172" s="395">
        <f>SUM(H159:H170)</f>
        <v>135</v>
      </c>
      <c r="I172" s="395">
        <f>SUM(I159:I170)</f>
        <v>148</v>
      </c>
      <c r="J172" s="395">
        <f>SUM(J159:J170)</f>
        <v>141</v>
      </c>
      <c r="K172" s="400">
        <f>(+J172-H172)/H172</f>
        <v>4.4444444444444446E-2</v>
      </c>
      <c r="L172" s="400">
        <f>(+J172-I172)/I172</f>
        <v>-4.72972972972973E-2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243</v>
      </c>
      <c r="R172" s="400">
        <f>(+Q172-O172)/O172</f>
        <v>-0.85986159169550169</v>
      </c>
      <c r="S172" s="400">
        <f>(+Q172-P172)/P172</f>
        <v>-0.87264150943396224</v>
      </c>
      <c r="U172" s="395">
        <f>SUM(U159:U170)</f>
        <v>1328</v>
      </c>
      <c r="V172" s="395">
        <f>SUM(V159:V170)</f>
        <v>1381</v>
      </c>
      <c r="W172" s="395">
        <f>SUM(W159:W170)</f>
        <v>141</v>
      </c>
      <c r="X172" s="400">
        <f>(+W172-U172)/U172</f>
        <v>-0.89382530120481929</v>
      </c>
      <c r="Y172" s="400">
        <f>(+W172-V172)/V172</f>
        <v>-0.89790007241129621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2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79" si="76">(+D178-B178)/B178</f>
        <v>0.49122807017543857</v>
      </c>
      <c r="F178" s="400">
        <f t="shared" ref="F178:F179" si="77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79" si="78">(+J178-H178)/H178</f>
        <v>6.7796610169491525E-2</v>
      </c>
      <c r="L178" s="400">
        <f t="shared" ref="L178:L179" si="79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0">(+Q178-O178)/O178</f>
        <v>0.49122807017543857</v>
      </c>
      <c r="S178" s="400">
        <f t="shared" ref="S178:S189" si="81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2">(+W178-U178)/U178</f>
        <v>6.7796610169491525E-2</v>
      </c>
      <c r="Y178" s="400">
        <f t="shared" ref="Y178:Y189" si="83">(+W178-V178)/V178</f>
        <v>-0.19230769230769232</v>
      </c>
    </row>
    <row r="179" spans="1:25" ht="12.75" customHeight="1" x14ac:dyDescent="0.2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76"/>
        <v>-5.434782608695652E-2</v>
      </c>
      <c r="F179" s="400">
        <f t="shared" si="77"/>
        <v>0.33846153846153848</v>
      </c>
      <c r="H179" s="395">
        <v>56</v>
      </c>
      <c r="I179" s="395">
        <v>50</v>
      </c>
      <c r="J179" s="395">
        <v>76</v>
      </c>
      <c r="K179" s="400">
        <f t="shared" si="78"/>
        <v>0.35714285714285715</v>
      </c>
      <c r="L179" s="400">
        <f t="shared" si="79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0"/>
        <v>-5.434782608695652E-2</v>
      </c>
      <c r="S179" s="400">
        <f t="shared" si="81"/>
        <v>0.33846153846153848</v>
      </c>
      <c r="U179" s="395">
        <v>56</v>
      </c>
      <c r="V179" s="395">
        <v>50</v>
      </c>
      <c r="W179" s="395">
        <v>76</v>
      </c>
      <c r="X179" s="400">
        <f t="shared" si="82"/>
        <v>0.35714285714285715</v>
      </c>
      <c r="Y179" s="400">
        <f t="shared" si="83"/>
        <v>0.52</v>
      </c>
    </row>
    <row r="180" spans="1:25" ht="12.75" customHeight="1" x14ac:dyDescent="0.2">
      <c r="A180" s="395" t="s">
        <v>100</v>
      </c>
      <c r="E180" s="400"/>
      <c r="F180" s="400"/>
      <c r="K180" s="400"/>
      <c r="L180" s="400"/>
      <c r="N180" s="395" t="s">
        <v>100</v>
      </c>
      <c r="O180" s="395">
        <v>76</v>
      </c>
      <c r="P180" s="395">
        <v>87</v>
      </c>
      <c r="R180" s="400">
        <f t="shared" si="80"/>
        <v>-1</v>
      </c>
      <c r="S180" s="400">
        <f t="shared" si="81"/>
        <v>-1</v>
      </c>
      <c r="U180" s="395">
        <v>74</v>
      </c>
      <c r="V180" s="395">
        <v>85</v>
      </c>
      <c r="X180" s="400">
        <f t="shared" si="82"/>
        <v>-1</v>
      </c>
      <c r="Y180" s="400">
        <f t="shared" si="83"/>
        <v>-1</v>
      </c>
    </row>
    <row r="181" spans="1:25" ht="12.75" customHeight="1" x14ac:dyDescent="0.2">
      <c r="A181" s="395" t="s">
        <v>101</v>
      </c>
      <c r="B181" s="6"/>
      <c r="C181" s="6"/>
      <c r="D181" s="6"/>
      <c r="E181" s="400"/>
      <c r="F181" s="400"/>
      <c r="H181" s="6"/>
      <c r="I181" s="6"/>
      <c r="J181" s="6"/>
      <c r="K181" s="400"/>
      <c r="L181" s="400"/>
      <c r="N181" s="395" t="s">
        <v>101</v>
      </c>
      <c r="O181" s="6">
        <v>104</v>
      </c>
      <c r="P181" s="6">
        <v>111</v>
      </c>
      <c r="Q181" s="6"/>
      <c r="R181" s="400">
        <f t="shared" si="80"/>
        <v>-1</v>
      </c>
      <c r="S181" s="400">
        <f t="shared" si="81"/>
        <v>-1</v>
      </c>
      <c r="U181" s="6">
        <v>62</v>
      </c>
      <c r="V181" s="6">
        <v>65</v>
      </c>
      <c r="W181" s="6"/>
      <c r="X181" s="400">
        <f t="shared" si="82"/>
        <v>-1</v>
      </c>
      <c r="Y181" s="400">
        <f t="shared" si="83"/>
        <v>-1</v>
      </c>
    </row>
    <row r="182" spans="1:25" ht="12.75" customHeight="1" x14ac:dyDescent="0.2">
      <c r="A182" s="395" t="s">
        <v>102</v>
      </c>
      <c r="B182" s="6"/>
      <c r="C182" s="6"/>
      <c r="D182" s="6"/>
      <c r="E182" s="400"/>
      <c r="F182" s="400"/>
      <c r="H182" s="6"/>
      <c r="I182" s="6"/>
      <c r="J182" s="6"/>
      <c r="K182" s="400"/>
      <c r="L182" s="400"/>
      <c r="N182" s="395" t="s">
        <v>102</v>
      </c>
      <c r="O182" s="6">
        <v>99</v>
      </c>
      <c r="P182" s="6">
        <v>161</v>
      </c>
      <c r="Q182" s="6"/>
      <c r="R182" s="400">
        <f t="shared" si="80"/>
        <v>-1</v>
      </c>
      <c r="S182" s="400">
        <f t="shared" si="81"/>
        <v>-1</v>
      </c>
      <c r="U182" s="6">
        <v>112</v>
      </c>
      <c r="V182" s="6">
        <v>96</v>
      </c>
      <c r="W182" s="6"/>
      <c r="X182" s="400">
        <f t="shared" si="82"/>
        <v>-1</v>
      </c>
      <c r="Y182" s="400">
        <f t="shared" si="83"/>
        <v>-1</v>
      </c>
    </row>
    <row r="183" spans="1:25" ht="12.75" customHeight="1" x14ac:dyDescent="0.2">
      <c r="A183" s="395" t="s">
        <v>103</v>
      </c>
      <c r="B183" s="6"/>
      <c r="C183" s="6"/>
      <c r="D183" s="6"/>
      <c r="E183" s="400"/>
      <c r="F183" s="400"/>
      <c r="H183" s="6"/>
      <c r="I183" s="6"/>
      <c r="J183" s="6"/>
      <c r="K183" s="400"/>
      <c r="L183" s="400"/>
      <c r="N183" s="395" t="s">
        <v>103</v>
      </c>
      <c r="O183" s="6">
        <v>135</v>
      </c>
      <c r="P183" s="6">
        <v>119</v>
      </c>
      <c r="Q183" s="6"/>
      <c r="R183" s="400">
        <f t="shared" si="80"/>
        <v>-1</v>
      </c>
      <c r="S183" s="400">
        <f t="shared" si="81"/>
        <v>-1</v>
      </c>
      <c r="U183" s="6">
        <v>112</v>
      </c>
      <c r="V183" s="6">
        <v>106</v>
      </c>
      <c r="W183" s="6"/>
      <c r="X183" s="400">
        <f t="shared" si="82"/>
        <v>-1</v>
      </c>
      <c r="Y183" s="400">
        <f t="shared" si="83"/>
        <v>-1</v>
      </c>
    </row>
    <row r="184" spans="1:25" ht="12.75" customHeight="1" x14ac:dyDescent="0.2">
      <c r="A184" s="395" t="s">
        <v>104</v>
      </c>
      <c r="B184" s="6"/>
      <c r="C184" s="6"/>
      <c r="D184" s="6"/>
      <c r="E184" s="400"/>
      <c r="F184" s="400"/>
      <c r="H184" s="6"/>
      <c r="I184" s="6"/>
      <c r="J184" s="6"/>
      <c r="K184" s="400"/>
      <c r="L184" s="400"/>
      <c r="N184" s="395" t="s">
        <v>104</v>
      </c>
      <c r="O184" s="6">
        <v>97</v>
      </c>
      <c r="P184" s="6">
        <v>120</v>
      </c>
      <c r="Q184" s="6"/>
      <c r="R184" s="400">
        <f t="shared" si="80"/>
        <v>-1</v>
      </c>
      <c r="S184" s="400">
        <f t="shared" si="81"/>
        <v>-1</v>
      </c>
      <c r="U184" s="6">
        <v>98</v>
      </c>
      <c r="V184" s="6">
        <v>131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2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0"/>
        <v>-1</v>
      </c>
      <c r="S185" s="400">
        <f t="shared" si="81"/>
        <v>-1</v>
      </c>
      <c r="U185" s="6">
        <v>118</v>
      </c>
      <c r="V185" s="6">
        <v>111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0"/>
        <v>-1</v>
      </c>
      <c r="S186" s="400">
        <f t="shared" si="81"/>
        <v>-1</v>
      </c>
      <c r="U186" s="6">
        <v>102</v>
      </c>
      <c r="V186" s="6">
        <v>117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0"/>
        <v>-1</v>
      </c>
      <c r="S187" s="400">
        <f t="shared" si="81"/>
        <v>-1</v>
      </c>
      <c r="U187" s="6">
        <v>96</v>
      </c>
      <c r="V187" s="6">
        <v>108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0"/>
        <v>-1</v>
      </c>
      <c r="S188" s="400">
        <f t="shared" si="81"/>
        <v>-1</v>
      </c>
      <c r="U188" s="6">
        <v>79</v>
      </c>
      <c r="V188" s="6">
        <v>87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0"/>
        <v>-1</v>
      </c>
      <c r="S189" s="384">
        <f t="shared" si="81"/>
        <v>-1</v>
      </c>
      <c r="T189"/>
      <c r="U189" s="6">
        <v>80</v>
      </c>
      <c r="V189" s="6">
        <v>83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149</v>
      </c>
      <c r="C191" s="395">
        <f>SUM(C178:C189)</f>
        <v>126</v>
      </c>
      <c r="D191" s="395">
        <f>SUM(D178:D189)</f>
        <v>172</v>
      </c>
      <c r="E191" s="400">
        <f>(+D191-B191)/B191</f>
        <v>0.15436241610738255</v>
      </c>
      <c r="F191" s="400">
        <f>(+D191-C191)/C191</f>
        <v>0.36507936507936506</v>
      </c>
      <c r="H191" s="395">
        <f>SUM(H178:H189)</f>
        <v>115</v>
      </c>
      <c r="I191" s="395">
        <f>SUM(I178:I189)</f>
        <v>128</v>
      </c>
      <c r="J191" s="395">
        <f>SUM(J178:J189)</f>
        <v>139</v>
      </c>
      <c r="K191" s="400">
        <f>(+J191-H191)/H191</f>
        <v>0.20869565217391303</v>
      </c>
      <c r="L191" s="400">
        <f>(+J191-I191)/I191</f>
        <v>8.59375E-2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172</v>
      </c>
      <c r="R191" s="400">
        <f>(+Q191-O191)/O191</f>
        <v>-0.84263494967978048</v>
      </c>
      <c r="S191" s="400">
        <f>(+Q191-P191)/P191</f>
        <v>-0.86061588330632088</v>
      </c>
      <c r="U191" s="395">
        <f>SUM(U178:U189)</f>
        <v>1048</v>
      </c>
      <c r="V191" s="395">
        <f>SUM(V178:V189)</f>
        <v>1117</v>
      </c>
      <c r="W191" s="395">
        <f>SUM(W178:W189)</f>
        <v>139</v>
      </c>
      <c r="X191" s="400">
        <f>(+W191-U191)/U191</f>
        <v>-0.86736641221374045</v>
      </c>
      <c r="Y191" s="400">
        <f>(+W191-V191)/V191</f>
        <v>-0.87555953446732315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45728</v>
      </c>
      <c r="F193" s="401" t="s">
        <v>120</v>
      </c>
      <c r="G193" s="401"/>
      <c r="N193" s="394">
        <f ca="1">TODAY()</f>
        <v>45728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2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198" si="84">(+D197-B197)/B197</f>
        <v>0</v>
      </c>
      <c r="F197" s="400">
        <f t="shared" ref="F197:F198" si="85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198" si="86">(+J197-H197)/H197</f>
        <v>-9.7560975609756101E-2</v>
      </c>
      <c r="L197" s="400">
        <f t="shared" ref="L197:L198" si="87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88">(+Q197-O197)/O197</f>
        <v>0</v>
      </c>
      <c r="S197" s="400">
        <f t="shared" ref="S197:S205" si="89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0">(+W197-U197)/U197</f>
        <v>-9.7560975609756101E-2</v>
      </c>
      <c r="Y197" s="400">
        <f t="shared" ref="Y197:Y208" si="91">(+W197-V197)/V197</f>
        <v>-9.7560975609756101E-2</v>
      </c>
    </row>
    <row r="198" spans="1:25" ht="12.75" customHeight="1" x14ac:dyDescent="0.2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84"/>
        <v>0.29629629629629628</v>
      </c>
      <c r="F198" s="400">
        <f t="shared" si="85"/>
        <v>-0.43548387096774194</v>
      </c>
      <c r="H198" s="395">
        <v>38</v>
      </c>
      <c r="I198" s="395">
        <v>36</v>
      </c>
      <c r="J198" s="395">
        <v>46</v>
      </c>
      <c r="K198" s="400">
        <f t="shared" si="86"/>
        <v>0.21052631578947367</v>
      </c>
      <c r="L198" s="400">
        <f t="shared" si="87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88"/>
        <v>0.29629629629629628</v>
      </c>
      <c r="S198" s="400">
        <f t="shared" si="89"/>
        <v>-0.43548387096774194</v>
      </c>
      <c r="U198" s="395">
        <v>38</v>
      </c>
      <c r="V198" s="395">
        <v>36</v>
      </c>
      <c r="W198" s="395">
        <v>46</v>
      </c>
      <c r="X198" s="400">
        <f t="shared" si="90"/>
        <v>0.21052631578947367</v>
      </c>
      <c r="Y198" s="400">
        <f t="shared" si="91"/>
        <v>0.27777777777777779</v>
      </c>
    </row>
    <row r="199" spans="1:25" ht="12.75" customHeight="1" x14ac:dyDescent="0.2">
      <c r="A199" s="395" t="s">
        <v>100</v>
      </c>
      <c r="E199" s="400"/>
      <c r="F199" s="400"/>
      <c r="K199" s="400"/>
      <c r="L199" s="400"/>
      <c r="N199" s="395" t="s">
        <v>100</v>
      </c>
      <c r="O199" s="395">
        <v>46</v>
      </c>
      <c r="P199" s="395">
        <v>62</v>
      </c>
      <c r="R199" s="400">
        <f t="shared" si="88"/>
        <v>-1</v>
      </c>
      <c r="S199" s="400">
        <f t="shared" si="89"/>
        <v>-1</v>
      </c>
      <c r="U199" s="395">
        <v>45</v>
      </c>
      <c r="V199" s="395">
        <v>56</v>
      </c>
      <c r="X199" s="400">
        <f t="shared" si="90"/>
        <v>-1</v>
      </c>
      <c r="Y199" s="400">
        <f t="shared" si="91"/>
        <v>-1</v>
      </c>
    </row>
    <row r="200" spans="1:25" ht="12.75" customHeight="1" x14ac:dyDescent="0.2">
      <c r="A200" s="395" t="s">
        <v>101</v>
      </c>
      <c r="B200" s="6"/>
      <c r="C200" s="6"/>
      <c r="D200" s="6"/>
      <c r="E200" s="400"/>
      <c r="F200" s="400"/>
      <c r="H200" s="6"/>
      <c r="I200" s="6"/>
      <c r="J200" s="6"/>
      <c r="K200" s="400"/>
      <c r="L200" s="400"/>
      <c r="N200" s="395" t="s">
        <v>101</v>
      </c>
      <c r="O200" s="6">
        <v>60</v>
      </c>
      <c r="P200" s="6">
        <v>60</v>
      </c>
      <c r="Q200" s="6"/>
      <c r="R200" s="400">
        <f t="shared" si="88"/>
        <v>-1</v>
      </c>
      <c r="S200" s="400">
        <f t="shared" si="89"/>
        <v>-1</v>
      </c>
      <c r="U200" s="6">
        <v>51</v>
      </c>
      <c r="V200" s="6">
        <v>49</v>
      </c>
      <c r="W200" s="6"/>
      <c r="X200" s="400">
        <f t="shared" si="90"/>
        <v>-1</v>
      </c>
      <c r="Y200" s="400">
        <f t="shared" si="91"/>
        <v>-1</v>
      </c>
    </row>
    <row r="201" spans="1:25" ht="12.75" customHeight="1" x14ac:dyDescent="0.2">
      <c r="A201" s="395" t="s">
        <v>102</v>
      </c>
      <c r="B201" s="6"/>
      <c r="C201" s="6"/>
      <c r="D201" s="6"/>
      <c r="E201" s="400"/>
      <c r="F201" s="400"/>
      <c r="H201" s="6"/>
      <c r="I201" s="6"/>
      <c r="J201" s="6"/>
      <c r="K201" s="400"/>
      <c r="L201" s="400"/>
      <c r="N201" s="395" t="s">
        <v>102</v>
      </c>
      <c r="O201" s="6">
        <v>74</v>
      </c>
      <c r="P201" s="6">
        <v>85</v>
      </c>
      <c r="Q201" s="6"/>
      <c r="R201" s="400">
        <f t="shared" si="88"/>
        <v>-1</v>
      </c>
      <c r="S201" s="400">
        <f t="shared" si="89"/>
        <v>-1</v>
      </c>
      <c r="U201" s="6">
        <v>60</v>
      </c>
      <c r="V201" s="6">
        <v>80</v>
      </c>
      <c r="W201" s="6"/>
      <c r="X201" s="400">
        <f t="shared" si="90"/>
        <v>-1</v>
      </c>
      <c r="Y201" s="400">
        <f t="shared" si="91"/>
        <v>-1</v>
      </c>
    </row>
    <row r="202" spans="1:25" ht="12.75" customHeight="1" x14ac:dyDescent="0.2">
      <c r="A202" s="395" t="s">
        <v>103</v>
      </c>
      <c r="B202" s="6"/>
      <c r="C202" s="6"/>
      <c r="D202" s="6"/>
      <c r="E202" s="400"/>
      <c r="F202" s="400"/>
      <c r="H202" s="6"/>
      <c r="I202" s="6"/>
      <c r="J202" s="6"/>
      <c r="K202" s="400"/>
      <c r="L202" s="400"/>
      <c r="N202" s="395" t="s">
        <v>103</v>
      </c>
      <c r="O202" s="6">
        <v>86</v>
      </c>
      <c r="P202" s="6">
        <v>74</v>
      </c>
      <c r="Q202" s="6"/>
      <c r="R202" s="400">
        <f t="shared" si="88"/>
        <v>-1</v>
      </c>
      <c r="S202" s="400">
        <f t="shared" si="89"/>
        <v>-1</v>
      </c>
      <c r="U202" s="6">
        <v>79</v>
      </c>
      <c r="V202" s="6">
        <v>65</v>
      </c>
      <c r="W202" s="6"/>
      <c r="X202" s="400">
        <f t="shared" si="90"/>
        <v>-1</v>
      </c>
      <c r="Y202" s="400">
        <f t="shared" si="91"/>
        <v>-1</v>
      </c>
    </row>
    <row r="203" spans="1:25" ht="12.75" customHeight="1" x14ac:dyDescent="0.2">
      <c r="A203" s="395" t="s">
        <v>104</v>
      </c>
      <c r="B203" s="6"/>
      <c r="C203" s="6"/>
      <c r="D203" s="6"/>
      <c r="E203" s="400"/>
      <c r="F203" s="400"/>
      <c r="H203" s="6"/>
      <c r="I203" s="6"/>
      <c r="J203" s="6"/>
      <c r="K203" s="400"/>
      <c r="L203" s="400"/>
      <c r="N203" s="395" t="s">
        <v>104</v>
      </c>
      <c r="O203" s="6">
        <v>51</v>
      </c>
      <c r="P203" s="6">
        <v>67</v>
      </c>
      <c r="Q203" s="6"/>
      <c r="R203" s="400">
        <f t="shared" si="88"/>
        <v>-1</v>
      </c>
      <c r="S203" s="400">
        <f t="shared" si="89"/>
        <v>-1</v>
      </c>
      <c r="U203" s="6">
        <v>65</v>
      </c>
      <c r="V203" s="6">
        <v>70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2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88"/>
        <v>-1</v>
      </c>
      <c r="S204" s="400">
        <f t="shared" si="89"/>
        <v>-1</v>
      </c>
      <c r="U204" s="6">
        <v>63</v>
      </c>
      <c r="V204" s="6">
        <v>71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88"/>
        <v>-1</v>
      </c>
      <c r="S205" s="400">
        <f t="shared" si="89"/>
        <v>-1</v>
      </c>
      <c r="U205" s="6">
        <v>59</v>
      </c>
      <c r="V205" s="6">
        <v>72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2">(+Q208-O208)/O208</f>
        <v>-1</v>
      </c>
      <c r="S208" s="384">
        <f t="shared" ref="S208" si="93">(+Q208-P208)/P208</f>
        <v>-1</v>
      </c>
      <c r="T208"/>
      <c r="U208" s="6">
        <v>65</v>
      </c>
      <c r="V208" s="6">
        <v>79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66</v>
      </c>
      <c r="C210" s="395">
        <f>SUM(C197:C208)</f>
        <v>105</v>
      </c>
      <c r="D210" s="395">
        <f>SUM(D197:D208)</f>
        <v>74</v>
      </c>
      <c r="E210" s="400">
        <f>(+D210-B210)/B210</f>
        <v>0.12121212121212122</v>
      </c>
      <c r="F210" s="400">
        <f>(+D210-C210)/C210</f>
        <v>-0.29523809523809524</v>
      </c>
      <c r="H210" s="395">
        <f>SUM(H197:H208)</f>
        <v>79</v>
      </c>
      <c r="I210" s="395">
        <f>SUM(I197:I208)</f>
        <v>77</v>
      </c>
      <c r="J210" s="395">
        <f>SUM(J197:J208)</f>
        <v>83</v>
      </c>
      <c r="K210" s="400">
        <f>(+J210-H210)/H210</f>
        <v>5.0632911392405063E-2</v>
      </c>
      <c r="L210" s="400">
        <f>(+J210-I210)/I210</f>
        <v>7.792207792207792E-2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74</v>
      </c>
      <c r="R210" s="400">
        <f>(+Q210-O210)/O210</f>
        <v>-0.89352517985611513</v>
      </c>
      <c r="S210" s="400">
        <f>(+Q210-P210)/P210</f>
        <v>-0.90738423028785986</v>
      </c>
      <c r="U210" s="395">
        <f>SUM(U197:U208)</f>
        <v>689</v>
      </c>
      <c r="V210" s="395">
        <f>SUM(V197:V208)</f>
        <v>752</v>
      </c>
      <c r="W210" s="395">
        <f>SUM(W197:W208)</f>
        <v>83</v>
      </c>
      <c r="X210" s="400">
        <f>(+W210-U210)/U210</f>
        <v>-0.87953555878084178</v>
      </c>
      <c r="Y210" s="400">
        <f>(+W210-V210)/V210</f>
        <v>-0.8896276595744681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45728</v>
      </c>
      <c r="F212" s="397"/>
      <c r="G212" s="398" t="s">
        <v>118</v>
      </c>
      <c r="N212" s="394">
        <f ca="1">TODAY()</f>
        <v>45728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2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17" si="94">(+D216-B216)/B216</f>
        <v>0.29652996845425866</v>
      </c>
      <c r="F216" s="400">
        <f t="shared" ref="F216:F217" si="95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17" si="96">(+J216-H216)/H216</f>
        <v>0.1118925831202046</v>
      </c>
      <c r="L216" s="400">
        <f t="shared" ref="L216:L217" si="97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98">(+Q216-O216)/O216</f>
        <v>0.29652996845425866</v>
      </c>
      <c r="S216" s="400">
        <f t="shared" ref="S216:S227" si="99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0">(+W216-U216)/U216</f>
        <v>0.1118925831202046</v>
      </c>
      <c r="Y216" s="400">
        <f t="shared" ref="Y216:Y227" si="101">(+W216-V216)/V216</f>
        <v>4.5072115384615384E-2</v>
      </c>
    </row>
    <row r="217" spans="1:25" ht="12.75" customHeight="1" x14ac:dyDescent="0.2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94"/>
        <v>0.11052166224580018</v>
      </c>
      <c r="F217" s="400">
        <f t="shared" si="95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96"/>
        <v>0.12829957028852057</v>
      </c>
      <c r="L217" s="400">
        <f t="shared" si="97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98"/>
        <v>0.11052166224580018</v>
      </c>
      <c r="S217" s="400">
        <f t="shared" si="99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0"/>
        <v>0.12829957028852057</v>
      </c>
      <c r="Y217" s="400">
        <f t="shared" si="101"/>
        <v>3.3745781777277842E-2</v>
      </c>
    </row>
    <row r="218" spans="1:25" ht="12.75" customHeight="1" x14ac:dyDescent="0.2">
      <c r="A218" s="395" t="s">
        <v>100</v>
      </c>
      <c r="E218" s="400"/>
      <c r="F218" s="400"/>
      <c r="K218" s="400"/>
      <c r="L218" s="400"/>
      <c r="N218" s="395" t="s">
        <v>100</v>
      </c>
      <c r="O218" s="395">
        <v>3055</v>
      </c>
      <c r="P218" s="395">
        <v>3190</v>
      </c>
      <c r="R218" s="400">
        <f t="shared" si="98"/>
        <v>-1</v>
      </c>
      <c r="S218" s="400">
        <f t="shared" si="99"/>
        <v>-1</v>
      </c>
      <c r="U218" s="395">
        <v>2199</v>
      </c>
      <c r="V218" s="395">
        <v>2255</v>
      </c>
      <c r="X218" s="400">
        <f t="shared" si="100"/>
        <v>-1</v>
      </c>
      <c r="Y218" s="400">
        <f t="shared" si="101"/>
        <v>-1</v>
      </c>
    </row>
    <row r="219" spans="1:25" ht="12.75" customHeight="1" x14ac:dyDescent="0.2">
      <c r="A219" s="395" t="s">
        <v>101</v>
      </c>
      <c r="B219" s="6"/>
      <c r="C219" s="6"/>
      <c r="D219" s="6"/>
      <c r="E219" s="400"/>
      <c r="F219" s="400"/>
      <c r="H219" s="6"/>
      <c r="I219" s="6"/>
      <c r="J219" s="6"/>
      <c r="K219" s="400"/>
      <c r="L219" s="400"/>
      <c r="N219" s="395" t="s">
        <v>101</v>
      </c>
      <c r="O219" s="6">
        <v>3157</v>
      </c>
      <c r="P219" s="6">
        <v>3697</v>
      </c>
      <c r="Q219" s="6"/>
      <c r="R219" s="400">
        <f t="shared" si="98"/>
        <v>-1</v>
      </c>
      <c r="S219" s="400">
        <f t="shared" si="99"/>
        <v>-1</v>
      </c>
      <c r="U219" s="6">
        <v>2256</v>
      </c>
      <c r="V219" s="6">
        <v>2657</v>
      </c>
      <c r="W219" s="6"/>
      <c r="X219" s="400">
        <f t="shared" si="100"/>
        <v>-1</v>
      </c>
      <c r="Y219" s="400">
        <f t="shared" si="101"/>
        <v>-1</v>
      </c>
    </row>
    <row r="220" spans="1:25" ht="12.75" customHeight="1" x14ac:dyDescent="0.2">
      <c r="A220" s="395" t="s">
        <v>102</v>
      </c>
      <c r="B220" s="6"/>
      <c r="C220" s="6"/>
      <c r="D220" s="6"/>
      <c r="E220" s="400"/>
      <c r="F220" s="400"/>
      <c r="H220" s="6"/>
      <c r="I220" s="6"/>
      <c r="J220" s="6"/>
      <c r="K220" s="400"/>
      <c r="L220" s="400"/>
      <c r="N220" s="395" t="s">
        <v>102</v>
      </c>
      <c r="O220" s="6">
        <v>3705</v>
      </c>
      <c r="P220" s="6">
        <v>4191</v>
      </c>
      <c r="Q220" s="6"/>
      <c r="R220" s="400">
        <f t="shared" si="98"/>
        <v>-1</v>
      </c>
      <c r="S220" s="400">
        <f t="shared" si="99"/>
        <v>-1</v>
      </c>
      <c r="U220" s="6">
        <v>2861</v>
      </c>
      <c r="V220" s="6">
        <v>3139</v>
      </c>
      <c r="W220" s="6"/>
      <c r="X220" s="400">
        <f t="shared" si="100"/>
        <v>-1</v>
      </c>
      <c r="Y220" s="400">
        <f t="shared" si="101"/>
        <v>-1</v>
      </c>
    </row>
    <row r="221" spans="1:25" ht="12.75" customHeight="1" x14ac:dyDescent="0.2">
      <c r="A221" s="395" t="s">
        <v>103</v>
      </c>
      <c r="B221" s="6"/>
      <c r="C221" s="6"/>
      <c r="D221" s="6"/>
      <c r="E221" s="400"/>
      <c r="F221" s="400"/>
      <c r="H221" s="6"/>
      <c r="I221" s="6"/>
      <c r="J221" s="6"/>
      <c r="K221" s="400"/>
      <c r="L221" s="400"/>
      <c r="N221" s="395" t="s">
        <v>103</v>
      </c>
      <c r="O221" s="6">
        <v>4006</v>
      </c>
      <c r="P221" s="6">
        <v>3700</v>
      </c>
      <c r="Q221" s="6"/>
      <c r="R221" s="400">
        <f t="shared" si="98"/>
        <v>-1</v>
      </c>
      <c r="S221" s="400">
        <f t="shared" si="99"/>
        <v>-1</v>
      </c>
      <c r="U221" s="6">
        <v>3167</v>
      </c>
      <c r="V221" s="6">
        <v>2937</v>
      </c>
      <c r="W221" s="6"/>
      <c r="X221" s="400">
        <f t="shared" si="100"/>
        <v>-1</v>
      </c>
      <c r="Y221" s="400">
        <f t="shared" si="101"/>
        <v>-1</v>
      </c>
    </row>
    <row r="222" spans="1:25" ht="12.75" customHeight="1" x14ac:dyDescent="0.2">
      <c r="A222" s="395" t="s">
        <v>104</v>
      </c>
      <c r="B222" s="6"/>
      <c r="C222" s="6"/>
      <c r="D222" s="6"/>
      <c r="E222" s="400"/>
      <c r="F222" s="400"/>
      <c r="H222" s="6"/>
      <c r="I222" s="6"/>
      <c r="J222" s="6"/>
      <c r="K222" s="400"/>
      <c r="L222" s="400"/>
      <c r="N222" s="395" t="s">
        <v>104</v>
      </c>
      <c r="O222" s="6">
        <v>3618</v>
      </c>
      <c r="P222" s="6">
        <v>3889</v>
      </c>
      <c r="Q222" s="6"/>
      <c r="R222" s="400">
        <f t="shared" si="98"/>
        <v>-1</v>
      </c>
      <c r="S222" s="400">
        <f t="shared" si="99"/>
        <v>-1</v>
      </c>
      <c r="U222" s="6">
        <v>2945</v>
      </c>
      <c r="V222" s="6">
        <v>3114</v>
      </c>
      <c r="W222" s="6"/>
      <c r="X222" s="400">
        <f t="shared" si="100"/>
        <v>-1</v>
      </c>
      <c r="Y222" s="400">
        <f t="shared" si="101"/>
        <v>-1</v>
      </c>
    </row>
    <row r="223" spans="1:25" ht="12.75" customHeight="1" x14ac:dyDescent="0.2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98"/>
        <v>-1</v>
      </c>
      <c r="S223" s="400">
        <f t="shared" si="99"/>
        <v>-1</v>
      </c>
      <c r="U223" s="6">
        <v>3112</v>
      </c>
      <c r="V223" s="6">
        <v>3060</v>
      </c>
      <c r="W223" s="6"/>
      <c r="X223" s="400">
        <f t="shared" si="100"/>
        <v>-1</v>
      </c>
      <c r="Y223" s="400">
        <f t="shared" si="101"/>
        <v>-1</v>
      </c>
    </row>
    <row r="224" spans="1:25" ht="12.75" customHeight="1" x14ac:dyDescent="0.2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98"/>
        <v>-1</v>
      </c>
      <c r="S224" s="400">
        <f t="shared" si="99"/>
        <v>-1</v>
      </c>
      <c r="U224" s="6">
        <v>2736</v>
      </c>
      <c r="V224" s="6">
        <v>2681</v>
      </c>
      <c r="W224" s="6"/>
      <c r="X224" s="400">
        <f t="shared" si="100"/>
        <v>-1</v>
      </c>
      <c r="Y224" s="400">
        <f t="shared" si="101"/>
        <v>-1</v>
      </c>
    </row>
    <row r="225" spans="1:25" ht="12.75" customHeight="1" x14ac:dyDescent="0.2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98"/>
        <v>-1</v>
      </c>
      <c r="S225" s="400">
        <f t="shared" si="99"/>
        <v>-1</v>
      </c>
      <c r="U225" s="6">
        <v>2770</v>
      </c>
      <c r="V225" s="6">
        <v>2858</v>
      </c>
      <c r="W225" s="6"/>
      <c r="X225" s="400">
        <f t="shared" si="100"/>
        <v>-1</v>
      </c>
      <c r="Y225" s="400">
        <f t="shared" si="101"/>
        <v>-1</v>
      </c>
    </row>
    <row r="226" spans="1:25" ht="12.75" customHeight="1" x14ac:dyDescent="0.2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98"/>
        <v>-1</v>
      </c>
      <c r="S226" s="400">
        <f t="shared" si="99"/>
        <v>-1</v>
      </c>
      <c r="U226" s="6">
        <v>2376</v>
      </c>
      <c r="V226" s="6">
        <v>2527</v>
      </c>
      <c r="W226" s="6"/>
      <c r="X226" s="400">
        <f t="shared" si="100"/>
        <v>-1</v>
      </c>
      <c r="Y226" s="400">
        <f t="shared" si="101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98"/>
        <v>-1</v>
      </c>
      <c r="S227" s="384">
        <f t="shared" si="99"/>
        <v>-1</v>
      </c>
      <c r="T227"/>
      <c r="U227" s="6">
        <v>2200</v>
      </c>
      <c r="V227" s="6">
        <v>2463</v>
      </c>
      <c r="W227" s="6"/>
      <c r="X227" s="384">
        <f t="shared" si="100"/>
        <v>-1</v>
      </c>
      <c r="Y227" s="384">
        <f t="shared" si="101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4481</v>
      </c>
      <c r="C229" s="395">
        <f>SUM(C216:C227)</f>
        <v>5123</v>
      </c>
      <c r="D229" s="395">
        <f>SUM(D216:D227)</f>
        <v>5389</v>
      </c>
      <c r="E229" s="400">
        <f>(+D229-B229)/B229</f>
        <v>0.20263334077214906</v>
      </c>
      <c r="F229" s="400">
        <f>(+D229-C229)/C229</f>
        <v>5.1922701542065193E-2</v>
      </c>
      <c r="H229" s="395">
        <f>SUM(H216:H227)</f>
        <v>3193</v>
      </c>
      <c r="I229" s="395">
        <f>SUM(I216:I227)</f>
        <v>3442</v>
      </c>
      <c r="J229" s="395">
        <f>SUM(J216:J227)</f>
        <v>3577</v>
      </c>
      <c r="K229" s="400">
        <f>(+J229-H229)/H229</f>
        <v>0.12026307547760727</v>
      </c>
      <c r="L229" s="400">
        <f>(+J229-I229)/I229</f>
        <v>3.9221382916908777E-2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5389</v>
      </c>
      <c r="R229" s="400">
        <f>(+Q229-O229)/O229</f>
        <v>-0.85518112436848326</v>
      </c>
      <c r="S229" s="400">
        <f>(+Q229-P229)/P229</f>
        <v>-0.8643286926311019</v>
      </c>
      <c r="U229" s="395">
        <f>SUM(U216:U227)</f>
        <v>29815</v>
      </c>
      <c r="V229" s="395">
        <f>SUM(V216:V227)</f>
        <v>31133</v>
      </c>
      <c r="W229" s="395">
        <f>SUM(W216:W227)</f>
        <v>3577</v>
      </c>
      <c r="X229" s="400">
        <f>(+W229-U229)/U229</f>
        <v>-0.88002683213147748</v>
      </c>
      <c r="Y229" s="400">
        <f>(+W229-V229)/V229</f>
        <v>-0.88510583625092343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2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35" si="102">(+D234-B234)/B234</f>
        <v>0.26408839779005527</v>
      </c>
      <c r="F234" s="400">
        <f t="shared" ref="F234:F235" si="103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35" si="104">(+J234-H234)/H234</f>
        <v>0.11095100864553314</v>
      </c>
      <c r="L234" s="400">
        <f t="shared" ref="L234:L235" si="105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06">(+Q234-O234)/O234</f>
        <v>0.26408839779005527</v>
      </c>
      <c r="S234" s="400">
        <f t="shared" ref="S234:S245" si="107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08">(+W234-U234)/U234</f>
        <v>0.11095100864553314</v>
      </c>
      <c r="Y234" s="400">
        <f t="shared" ref="Y234:Y245" si="109">(+W234-V234)/V234</f>
        <v>5.5441478439425054E-2</v>
      </c>
    </row>
    <row r="235" spans="1:25" ht="12.75" customHeight="1" x14ac:dyDescent="0.2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2"/>
        <v>0.14808831448572968</v>
      </c>
      <c r="F235" s="400">
        <f t="shared" si="103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04"/>
        <v>0.106353591160221</v>
      </c>
      <c r="L235" s="400">
        <f t="shared" si="105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06"/>
        <v>0.14808831448572968</v>
      </c>
      <c r="S235" s="400">
        <f t="shared" si="107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08"/>
        <v>0.106353591160221</v>
      </c>
      <c r="Y235" s="400">
        <f t="shared" si="109"/>
        <v>1.3282732447817837E-2</v>
      </c>
    </row>
    <row r="236" spans="1:25" ht="12.75" customHeight="1" x14ac:dyDescent="0.2">
      <c r="A236" s="395" t="s">
        <v>100</v>
      </c>
      <c r="E236" s="400"/>
      <c r="F236" s="400"/>
      <c r="K236" s="400"/>
      <c r="L236" s="400"/>
      <c r="N236" s="395" t="s">
        <v>100</v>
      </c>
      <c r="O236" s="395">
        <v>2626</v>
      </c>
      <c r="P236" s="395">
        <v>2759</v>
      </c>
      <c r="R236" s="400">
        <f t="shared" si="106"/>
        <v>-1</v>
      </c>
      <c r="S236" s="400">
        <f t="shared" si="107"/>
        <v>-1</v>
      </c>
      <c r="U236" s="395">
        <v>1964</v>
      </c>
      <c r="V236" s="395">
        <v>2030</v>
      </c>
      <c r="X236" s="400">
        <f t="shared" si="108"/>
        <v>-1</v>
      </c>
      <c r="Y236" s="400">
        <f t="shared" si="109"/>
        <v>-1</v>
      </c>
    </row>
    <row r="237" spans="1:25" ht="12.75" customHeight="1" x14ac:dyDescent="0.2">
      <c r="A237" s="395" t="s">
        <v>101</v>
      </c>
      <c r="B237" s="6"/>
      <c r="C237" s="6"/>
      <c r="D237" s="6"/>
      <c r="E237" s="400"/>
      <c r="F237" s="400"/>
      <c r="H237" s="6"/>
      <c r="I237" s="6"/>
      <c r="J237" s="6"/>
      <c r="K237" s="400"/>
      <c r="L237" s="400"/>
      <c r="N237" s="395" t="s">
        <v>101</v>
      </c>
      <c r="O237" s="6">
        <v>2725</v>
      </c>
      <c r="P237" s="6">
        <v>3220</v>
      </c>
      <c r="Q237" s="6"/>
      <c r="R237" s="400">
        <f t="shared" si="106"/>
        <v>-1</v>
      </c>
      <c r="S237" s="400">
        <f t="shared" si="107"/>
        <v>-1</v>
      </c>
      <c r="U237" s="6">
        <v>2024</v>
      </c>
      <c r="V237" s="6">
        <v>2377</v>
      </c>
      <c r="W237" s="6"/>
      <c r="X237" s="400">
        <f t="shared" si="108"/>
        <v>-1</v>
      </c>
      <c r="Y237" s="400">
        <f t="shared" si="109"/>
        <v>-1</v>
      </c>
    </row>
    <row r="238" spans="1:25" ht="12.75" customHeight="1" x14ac:dyDescent="0.2">
      <c r="A238" s="395" t="s">
        <v>102</v>
      </c>
      <c r="B238" s="6"/>
      <c r="C238" s="6"/>
      <c r="D238" s="6"/>
      <c r="E238" s="400"/>
      <c r="F238" s="400"/>
      <c r="H238" s="6"/>
      <c r="I238" s="6"/>
      <c r="J238" s="6"/>
      <c r="K238" s="400"/>
      <c r="L238" s="400"/>
      <c r="N238" s="395" t="s">
        <v>102</v>
      </c>
      <c r="O238" s="6">
        <v>3240</v>
      </c>
      <c r="P238" s="6">
        <v>3674</v>
      </c>
      <c r="Q238" s="6"/>
      <c r="R238" s="400">
        <f t="shared" si="106"/>
        <v>-1</v>
      </c>
      <c r="S238" s="400">
        <f t="shared" si="107"/>
        <v>-1</v>
      </c>
      <c r="U238" s="6">
        <v>2594</v>
      </c>
      <c r="V238" s="6">
        <v>2851</v>
      </c>
      <c r="W238" s="6"/>
      <c r="X238" s="400">
        <f t="shared" si="108"/>
        <v>-1</v>
      </c>
      <c r="Y238" s="400">
        <f t="shared" si="109"/>
        <v>-1</v>
      </c>
    </row>
    <row r="239" spans="1:25" ht="12.75" customHeight="1" x14ac:dyDescent="0.2">
      <c r="A239" s="395" t="s">
        <v>103</v>
      </c>
      <c r="B239" s="6"/>
      <c r="C239" s="6"/>
      <c r="D239" s="6"/>
      <c r="E239" s="400"/>
      <c r="F239" s="400"/>
      <c r="H239" s="6"/>
      <c r="I239" s="6"/>
      <c r="J239" s="6"/>
      <c r="K239" s="400"/>
      <c r="L239" s="400"/>
      <c r="N239" s="395" t="s">
        <v>103</v>
      </c>
      <c r="O239" s="6">
        <v>3546</v>
      </c>
      <c r="P239" s="6">
        <v>3302</v>
      </c>
      <c r="Q239" s="6"/>
      <c r="R239" s="400">
        <f t="shared" si="106"/>
        <v>-1</v>
      </c>
      <c r="S239" s="400">
        <f t="shared" si="107"/>
        <v>-1</v>
      </c>
      <c r="U239" s="6">
        <v>2895</v>
      </c>
      <c r="V239" s="6">
        <v>2667</v>
      </c>
      <c r="W239" s="6"/>
      <c r="X239" s="400">
        <f t="shared" si="108"/>
        <v>-1</v>
      </c>
      <c r="Y239" s="400">
        <f t="shared" si="109"/>
        <v>-1</v>
      </c>
    </row>
    <row r="240" spans="1:25" ht="12.75" customHeight="1" x14ac:dyDescent="0.2">
      <c r="A240" s="395" t="s">
        <v>104</v>
      </c>
      <c r="B240" s="6"/>
      <c r="C240" s="6"/>
      <c r="D240" s="6"/>
      <c r="E240" s="400"/>
      <c r="F240" s="400"/>
      <c r="H240" s="6"/>
      <c r="I240" s="6"/>
      <c r="J240" s="6"/>
      <c r="K240" s="400"/>
      <c r="L240" s="400"/>
      <c r="N240" s="395" t="s">
        <v>104</v>
      </c>
      <c r="O240" s="6">
        <v>3180</v>
      </c>
      <c r="P240" s="6">
        <v>3363</v>
      </c>
      <c r="Q240" s="6"/>
      <c r="R240" s="400">
        <f t="shared" si="106"/>
        <v>-1</v>
      </c>
      <c r="S240" s="400">
        <f t="shared" si="107"/>
        <v>-1</v>
      </c>
      <c r="U240" s="6">
        <v>2722</v>
      </c>
      <c r="V240" s="6">
        <v>2857</v>
      </c>
      <c r="W240" s="6"/>
      <c r="X240" s="400">
        <f t="shared" si="108"/>
        <v>-1</v>
      </c>
      <c r="Y240" s="400">
        <f t="shared" si="109"/>
        <v>-1</v>
      </c>
    </row>
    <row r="241" spans="1:25" ht="14.25" customHeight="1" x14ac:dyDescent="0.2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06"/>
        <v>-1</v>
      </c>
      <c r="S241" s="400">
        <f t="shared" si="107"/>
        <v>-1</v>
      </c>
      <c r="U241" s="6">
        <v>2880</v>
      </c>
      <c r="V241" s="6">
        <v>2810</v>
      </c>
      <c r="W241" s="6"/>
      <c r="X241" s="400">
        <f t="shared" si="108"/>
        <v>-1</v>
      </c>
      <c r="Y241" s="400">
        <f t="shared" si="109"/>
        <v>-1</v>
      </c>
    </row>
    <row r="242" spans="1:25" ht="12.75" customHeight="1" x14ac:dyDescent="0.2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06"/>
        <v>-1</v>
      </c>
      <c r="S242" s="400">
        <f t="shared" si="107"/>
        <v>-1</v>
      </c>
      <c r="U242" s="6">
        <v>2519</v>
      </c>
      <c r="V242" s="6">
        <v>2416</v>
      </c>
      <c r="W242" s="6"/>
      <c r="X242" s="400">
        <f t="shared" si="108"/>
        <v>-1</v>
      </c>
      <c r="Y242" s="400">
        <f t="shared" si="109"/>
        <v>-1</v>
      </c>
    </row>
    <row r="243" spans="1:25" ht="12.75" customHeight="1" x14ac:dyDescent="0.2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06"/>
        <v>-1</v>
      </c>
      <c r="S243" s="400">
        <f t="shared" si="107"/>
        <v>-1</v>
      </c>
      <c r="U243" s="6">
        <v>2511</v>
      </c>
      <c r="V243" s="6">
        <v>2627</v>
      </c>
      <c r="W243" s="6"/>
      <c r="X243" s="400">
        <f t="shared" si="108"/>
        <v>-1</v>
      </c>
      <c r="Y243" s="400">
        <f t="shared" si="109"/>
        <v>-1</v>
      </c>
    </row>
    <row r="244" spans="1:25" ht="12.75" customHeight="1" x14ac:dyDescent="0.2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06"/>
        <v>-1</v>
      </c>
      <c r="S244" s="400">
        <f t="shared" si="107"/>
        <v>-1</v>
      </c>
      <c r="U244" s="6">
        <v>2202</v>
      </c>
      <c r="V244" s="6">
        <v>2302</v>
      </c>
      <c r="W244" s="6"/>
      <c r="X244" s="400">
        <f t="shared" si="108"/>
        <v>-1</v>
      </c>
      <c r="Y244" s="400">
        <f t="shared" si="109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06"/>
        <v>-1</v>
      </c>
      <c r="S245" s="384">
        <f t="shared" si="107"/>
        <v>-1</v>
      </c>
      <c r="T245"/>
      <c r="U245" s="6">
        <v>2003</v>
      </c>
      <c r="V245" s="6">
        <v>2233</v>
      </c>
      <c r="W245" s="6"/>
      <c r="X245" s="384">
        <f t="shared" si="108"/>
        <v>-1</v>
      </c>
      <c r="Y245" s="384">
        <f t="shared" si="109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3667</v>
      </c>
      <c r="C247" s="395">
        <f>SUM(C234:C245)</f>
        <v>4224</v>
      </c>
      <c r="D247" s="395">
        <f>SUM(D234:D245)</f>
        <v>4420</v>
      </c>
      <c r="E247" s="400">
        <f>(+D247-B247)/B247</f>
        <v>0.20534496863921461</v>
      </c>
      <c r="F247" s="400">
        <f>(+D247-C247)/C247</f>
        <v>4.6401515151515152E-2</v>
      </c>
      <c r="H247" s="395">
        <f>SUM(H234:H245)</f>
        <v>2836</v>
      </c>
      <c r="I247" s="395">
        <f>SUM(I234:I245)</f>
        <v>3042</v>
      </c>
      <c r="J247" s="395">
        <f>SUM(J234:J245)</f>
        <v>3144</v>
      </c>
      <c r="K247" s="400">
        <f>(+J247-H247)/H247</f>
        <v>0.10860366713681241</v>
      </c>
      <c r="L247" s="400">
        <f>(+J247-I247)/I247</f>
        <v>3.3530571992110451E-2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4420</v>
      </c>
      <c r="R247" s="400">
        <f>(+Q247-O247)/O247</f>
        <v>-0.86275423070951718</v>
      </c>
      <c r="S247" s="400">
        <f>(+Q247-P247)/P247</f>
        <v>-0.87124588540301207</v>
      </c>
      <c r="U247" s="395">
        <f>SUM(U234:U245)</f>
        <v>27150</v>
      </c>
      <c r="V247" s="395">
        <f>SUM(V234:V245)</f>
        <v>28212</v>
      </c>
      <c r="W247" s="395">
        <f>SUM(W234:W245)</f>
        <v>3144</v>
      </c>
      <c r="X247" s="400">
        <f>(+W247-U247)/U247</f>
        <v>-0.88419889502762428</v>
      </c>
      <c r="Y247" s="400">
        <f>(+W247-V247)/V247</f>
        <v>-0.88855806039982987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B41" sqref="B41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45728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ref="E7:E15" si="0">(+D7-B7)/B7</f>
        <v>-0.12690114068441063</v>
      </c>
      <c r="F7" s="400">
        <f t="shared" ref="F7:F15" si="1">(+D7-C7)/C7</f>
        <v>4.5532157085941945E-2</v>
      </c>
      <c r="G7" s="395"/>
      <c r="H7" s="395">
        <v>1766</v>
      </c>
      <c r="I7" s="395">
        <v>1236</v>
      </c>
      <c r="J7" s="395">
        <v>1306</v>
      </c>
      <c r="K7" s="400">
        <f t="shared" ref="K7:K15" si="2">(+J7-H7)/H7</f>
        <v>-0.26047565118912797</v>
      </c>
      <c r="L7" s="400">
        <f t="shared" ref="L7:L15" si="3">(+J7-I7)/I7</f>
        <v>5.6634304207119741E-2</v>
      </c>
    </row>
    <row r="8" spans="1:13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</row>
    <row r="9" spans="1:13" s="11" customFormat="1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G9" s="395"/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80">
        <f t="shared" si="3"/>
        <v>0.10551558752997602</v>
      </c>
      <c r="M9" s="18"/>
    </row>
    <row r="10" spans="1:13" s="11" customFormat="1" ht="12.75" customHeight="1" x14ac:dyDescent="0.2">
      <c r="A10" s="395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G10" s="395"/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</row>
    <row r="11" spans="1:13" s="11" customFormat="1" ht="12.75" customHeight="1" x14ac:dyDescent="0.2">
      <c r="A11" s="395" t="s">
        <v>104</v>
      </c>
      <c r="B11" s="11">
        <v>2553</v>
      </c>
      <c r="C11" s="6">
        <v>2093</v>
      </c>
      <c r="D11" s="6">
        <v>2256</v>
      </c>
      <c r="E11" s="400">
        <f t="shared" si="0"/>
        <v>-0.11633372502937721</v>
      </c>
      <c r="F11" s="400">
        <f t="shared" si="1"/>
        <v>7.78786430960344E-2</v>
      </c>
      <c r="G11" s="395"/>
      <c r="H11" s="11">
        <v>2124</v>
      </c>
      <c r="I11" s="6">
        <v>1734</v>
      </c>
      <c r="J11" s="6">
        <v>1831</v>
      </c>
      <c r="K11" s="400">
        <f t="shared" si="2"/>
        <v>-0.1379472693032015</v>
      </c>
      <c r="L11" s="400">
        <f t="shared" si="3"/>
        <v>5.5940023068050751E-2</v>
      </c>
    </row>
    <row r="12" spans="1:13" s="18" customFormat="1" ht="12.75" customHeight="1" x14ac:dyDescent="0.2">
      <c r="A12" s="395" t="s">
        <v>105</v>
      </c>
      <c r="B12" s="11">
        <v>2208</v>
      </c>
      <c r="C12" s="6">
        <v>2363</v>
      </c>
      <c r="D12" s="6">
        <v>2320</v>
      </c>
      <c r="E12" s="400">
        <f t="shared" si="0"/>
        <v>5.0724637681159424E-2</v>
      </c>
      <c r="F12" s="400">
        <f t="shared" si="1"/>
        <v>-1.8197206940330089E-2</v>
      </c>
      <c r="G12" s="395"/>
      <c r="H12" s="11">
        <v>2179</v>
      </c>
      <c r="I12" s="6">
        <v>1798</v>
      </c>
      <c r="J12" s="6">
        <v>1752</v>
      </c>
      <c r="K12" s="400">
        <f t="shared" si="2"/>
        <v>-0.19596145020651676</v>
      </c>
      <c r="L12" s="400">
        <f t="shared" si="3"/>
        <v>-2.5583982202447165E-2</v>
      </c>
    </row>
    <row r="13" spans="1:13" s="18" customFormat="1" ht="13.15" customHeight="1" x14ac:dyDescent="0.2">
      <c r="A13" s="395" t="s">
        <v>106</v>
      </c>
      <c r="B13" s="11">
        <v>2093</v>
      </c>
      <c r="C13" s="6">
        <v>2114</v>
      </c>
      <c r="D13" s="6">
        <v>2325</v>
      </c>
      <c r="E13" s="400">
        <f t="shared" si="0"/>
        <v>0.11084567606306736</v>
      </c>
      <c r="F13" s="400">
        <f t="shared" si="1"/>
        <v>9.9810785241248812E-2</v>
      </c>
      <c r="G13" s="395"/>
      <c r="H13" s="11">
        <v>1905</v>
      </c>
      <c r="I13" s="6">
        <v>1542</v>
      </c>
      <c r="J13" s="6">
        <v>1513</v>
      </c>
      <c r="K13" s="400">
        <f t="shared" si="2"/>
        <v>-0.20577427821522309</v>
      </c>
      <c r="L13" s="400">
        <f t="shared" si="3"/>
        <v>-1.8806744487678339E-2</v>
      </c>
    </row>
    <row r="14" spans="1:13" s="18" customFormat="1" ht="12.75" customHeight="1" x14ac:dyDescent="0.2">
      <c r="A14" s="395" t="s">
        <v>107</v>
      </c>
      <c r="B14" s="11">
        <v>1973</v>
      </c>
      <c r="C14" s="6">
        <v>2040</v>
      </c>
      <c r="D14" s="6">
        <v>2152</v>
      </c>
      <c r="E14" s="400">
        <f t="shared" si="0"/>
        <v>9.0724784591991889E-2</v>
      </c>
      <c r="F14" s="400">
        <f t="shared" si="1"/>
        <v>5.4901960784313725E-2</v>
      </c>
      <c r="G14" s="395"/>
      <c r="H14" s="11">
        <v>1590</v>
      </c>
      <c r="I14" s="6">
        <v>1636</v>
      </c>
      <c r="J14" s="6">
        <v>1604</v>
      </c>
      <c r="K14" s="400">
        <f t="shared" si="2"/>
        <v>8.8050314465408803E-3</v>
      </c>
      <c r="L14" s="400">
        <f t="shared" si="3"/>
        <v>-1.9559902200488997E-2</v>
      </c>
      <c r="M14" s="11"/>
    </row>
    <row r="15" spans="1:13" s="18" customFormat="1" ht="12.75" customHeight="1" x14ac:dyDescent="0.2">
      <c r="A15" s="395" t="s">
        <v>108</v>
      </c>
      <c r="B15" s="11">
        <v>1435</v>
      </c>
      <c r="C15" s="6">
        <v>1524</v>
      </c>
      <c r="D15" s="6">
        <v>1461</v>
      </c>
      <c r="E15" s="400">
        <f t="shared" si="0"/>
        <v>1.8118466898954706E-2</v>
      </c>
      <c r="F15" s="400">
        <f t="shared" si="1"/>
        <v>-4.1338582677165357E-2</v>
      </c>
      <c r="G15" s="395"/>
      <c r="H15" s="11">
        <v>1423</v>
      </c>
      <c r="I15" s="6">
        <v>1405</v>
      </c>
      <c r="J15" s="6">
        <v>1441</v>
      </c>
      <c r="K15" s="400">
        <f t="shared" si="2"/>
        <v>1.2649332396345749E-2</v>
      </c>
      <c r="L15" s="400">
        <f t="shared" si="3"/>
        <v>2.5622775800711744E-2</v>
      </c>
      <c r="M15" s="11"/>
    </row>
    <row r="16" spans="1:13" s="11" customFormat="1" ht="12.75" customHeight="1" x14ac:dyDescent="0.2">
      <c r="A16" s="6" t="s">
        <v>109</v>
      </c>
      <c r="B16" s="6">
        <v>924</v>
      </c>
      <c r="C16" s="6">
        <v>928</v>
      </c>
      <c r="D16" s="6">
        <v>992</v>
      </c>
      <c r="E16" s="553">
        <v>7.3999999999999996E-2</v>
      </c>
      <c r="F16" s="553">
        <v>6.9000000000000006E-2</v>
      </c>
      <c r="G16" s="6"/>
      <c r="H16" s="6">
        <v>1345</v>
      </c>
      <c r="I16" s="6">
        <v>1224</v>
      </c>
      <c r="J16" s="6">
        <v>1404</v>
      </c>
      <c r="K16" s="553">
        <v>4.3999999999999997E-2</v>
      </c>
      <c r="L16" s="553">
        <v>0.14699999999999999</v>
      </c>
      <c r="M16" s="18"/>
    </row>
    <row r="17" spans="1:13" s="18" customFormat="1" ht="12.75" customHeight="1" x14ac:dyDescent="0.2">
      <c r="A17"/>
      <c r="B17" s="2" t="s">
        <v>6267</v>
      </c>
      <c r="C17" s="2" t="s">
        <v>6961</v>
      </c>
      <c r="D17" s="2" t="s">
        <v>7652</v>
      </c>
      <c r="E17" s="2" t="s">
        <v>6964</v>
      </c>
      <c r="F17" s="2" t="s">
        <v>7653</v>
      </c>
      <c r="G17" s="395"/>
      <c r="H17" s="2" t="s">
        <v>6268</v>
      </c>
      <c r="I17" s="2" t="s">
        <v>6962</v>
      </c>
      <c r="J17" s="2" t="s">
        <v>7654</v>
      </c>
      <c r="K17" s="2" t="s">
        <v>7655</v>
      </c>
      <c r="L17" s="2" t="s">
        <v>7653</v>
      </c>
      <c r="M17" s="11"/>
    </row>
    <row r="18" spans="1:13" s="18" customFormat="1" ht="12.75" customHeight="1" x14ac:dyDescent="0.2">
      <c r="A18" s="399" t="s">
        <v>98</v>
      </c>
      <c r="B18" s="395">
        <v>1259</v>
      </c>
      <c r="C18" s="395">
        <v>1426</v>
      </c>
      <c r="D18" s="395">
        <v>1623</v>
      </c>
      <c r="E18" s="400">
        <f t="shared" ref="E18:E19" si="4">(+D18-B18)/B18</f>
        <v>0.28911834789515489</v>
      </c>
      <c r="F18" s="400">
        <f t="shared" ref="F18:F19" si="5">(+D18-C18)/C18</f>
        <v>0.13814866760168304</v>
      </c>
      <c r="G18" s="395"/>
      <c r="H18" s="395">
        <v>876</v>
      </c>
      <c r="I18" s="395">
        <v>934</v>
      </c>
      <c r="J18" s="395">
        <v>992</v>
      </c>
      <c r="K18" s="400">
        <f t="shared" ref="K18:K19" si="6">(+J18-H18)/H18</f>
        <v>0.13242009132420091</v>
      </c>
      <c r="L18" s="400">
        <f t="shared" ref="L18:L19" si="7">(+J18-I18)/I18</f>
        <v>6.2098501070663809E-2</v>
      </c>
      <c r="M18" s="6"/>
    </row>
    <row r="19" spans="1:13" s="11" customFormat="1" ht="13.5" customHeight="1" x14ac:dyDescent="0.2">
      <c r="A19" s="395" t="s">
        <v>99</v>
      </c>
      <c r="B19" s="395">
        <v>1332</v>
      </c>
      <c r="C19" s="395">
        <v>1545</v>
      </c>
      <c r="D19" s="395">
        <v>1525</v>
      </c>
      <c r="E19" s="400">
        <f t="shared" si="4"/>
        <v>0.1448948948948949</v>
      </c>
      <c r="F19" s="400">
        <f t="shared" si="5"/>
        <v>-1.2944983818770227E-2</v>
      </c>
      <c r="G19" s="395"/>
      <c r="H19" s="395">
        <v>942</v>
      </c>
      <c r="I19" s="395">
        <v>1054</v>
      </c>
      <c r="J19" s="395">
        <v>1041</v>
      </c>
      <c r="K19" s="400">
        <f t="shared" si="6"/>
        <v>0.10509554140127389</v>
      </c>
      <c r="L19" s="400">
        <f t="shared" si="7"/>
        <v>-1.2333965844402278E-2</v>
      </c>
    </row>
    <row r="20" spans="1:13" s="11" customFormat="1" ht="13.5" customHeight="1" x14ac:dyDescent="0.2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2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2">
      <c r="A22" t="s">
        <v>110</v>
      </c>
      <c r="B22">
        <f>SUM(B7:B19)</f>
        <v>23933</v>
      </c>
      <c r="C22">
        <f t="shared" ref="C22:D22" si="8">SUM(C7:C19)</f>
        <v>22033</v>
      </c>
      <c r="D22">
        <f t="shared" si="8"/>
        <v>23268</v>
      </c>
      <c r="E22" s="404">
        <f>(+D22-B22)/B22</f>
        <v>-2.7785902310617141E-2</v>
      </c>
      <c r="F22" s="404">
        <f>(+D22-C22)/C22</f>
        <v>5.6052285208550809E-2</v>
      </c>
      <c r="G22"/>
      <c r="H22">
        <f>SUM(H7:H19)</f>
        <v>20457</v>
      </c>
      <c r="I22">
        <f t="shared" ref="I22:J22" si="9">SUM(I7:I19)</f>
        <v>17433</v>
      </c>
      <c r="J22">
        <f t="shared" si="9"/>
        <v>18076</v>
      </c>
      <c r="K22" s="404">
        <f>(+J22-H22)/H22</f>
        <v>-0.11639047758713399</v>
      </c>
      <c r="L22" s="404">
        <f>(+J22-I22)/I22</f>
        <v>3.6884070441117418E-2</v>
      </c>
      <c r="M22" s="18"/>
    </row>
    <row r="23" spans="1:13" s="11" customFormat="1" ht="12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2"/>
    <row r="26" spans="1:13" s="11" customFormat="1" ht="12.75" customHeight="1" x14ac:dyDescent="0.2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2">
      <c r="A27" s="6" t="s">
        <v>100</v>
      </c>
      <c r="B27" s="6">
        <v>1943</v>
      </c>
      <c r="C27" s="6">
        <v>1583</v>
      </c>
      <c r="D27" s="6">
        <v>1652</v>
      </c>
      <c r="E27" s="553">
        <f t="shared" ref="E27:E36" si="10">(+D27-B27)/B27</f>
        <v>-0.14976839938239836</v>
      </c>
      <c r="F27" s="553">
        <f t="shared" ref="F27:F36" si="11">(+D27-C27)/C27</f>
        <v>4.3588123815540114E-2</v>
      </c>
      <c r="G27" s="6"/>
      <c r="H27" s="6">
        <v>1647</v>
      </c>
      <c r="I27" s="6">
        <v>1152</v>
      </c>
      <c r="J27" s="6">
        <v>1212</v>
      </c>
      <c r="K27" s="553">
        <f t="shared" ref="K27:K36" si="12">(+J27-H27)/H27</f>
        <v>-0.26411657559198543</v>
      </c>
      <c r="L27" s="553">
        <f t="shared" ref="L27:L36" si="13">(+J27-I27)/I27</f>
        <v>5.2083333333333336E-2</v>
      </c>
      <c r="M27" s="18"/>
    </row>
    <row r="28" spans="1:13" s="11" customFormat="1" ht="12.75" customHeight="1" x14ac:dyDescent="0.2">
      <c r="A28" s="6" t="s">
        <v>101</v>
      </c>
      <c r="B28" s="6">
        <v>2295</v>
      </c>
      <c r="C28" s="6">
        <v>1669</v>
      </c>
      <c r="D28" s="6">
        <v>1958</v>
      </c>
      <c r="E28" s="553">
        <f t="shared" si="10"/>
        <v>-0.14684095860566448</v>
      </c>
      <c r="F28" s="553">
        <f t="shared" si="11"/>
        <v>0.17315757938885559</v>
      </c>
      <c r="G28" s="6"/>
      <c r="H28" s="6">
        <v>1690</v>
      </c>
      <c r="I28" s="6">
        <v>1240</v>
      </c>
      <c r="J28" s="6">
        <v>1462</v>
      </c>
      <c r="K28" s="553">
        <f t="shared" si="12"/>
        <v>-0.13491124260355031</v>
      </c>
      <c r="L28" s="553">
        <f t="shared" si="13"/>
        <v>0.17903225806451614</v>
      </c>
      <c r="M28" s="18"/>
    </row>
    <row r="29" spans="1:13" s="18" customFormat="1" ht="12.75" customHeight="1" x14ac:dyDescent="0.2">
      <c r="A29" s="6" t="s">
        <v>102</v>
      </c>
      <c r="B29" s="6">
        <v>2528</v>
      </c>
      <c r="C29" s="6">
        <v>1940</v>
      </c>
      <c r="D29" s="6">
        <v>2207</v>
      </c>
      <c r="E29" s="553">
        <f t="shared" si="10"/>
        <v>-0.12697784810126583</v>
      </c>
      <c r="F29" s="553">
        <f t="shared" si="11"/>
        <v>0.13762886597938145</v>
      </c>
      <c r="G29" s="6"/>
      <c r="H29" s="6">
        <v>1995</v>
      </c>
      <c r="I29" s="6">
        <v>1574</v>
      </c>
      <c r="J29" s="6">
        <v>1715</v>
      </c>
      <c r="K29" s="553">
        <f t="shared" si="12"/>
        <v>-0.14035087719298245</v>
      </c>
      <c r="L29" s="553">
        <f t="shared" si="13"/>
        <v>8.9580686149936473E-2</v>
      </c>
    </row>
    <row r="30" spans="1:13" s="18" customFormat="1" ht="12.75" customHeight="1" x14ac:dyDescent="0.2">
      <c r="A30" s="6" t="s">
        <v>103</v>
      </c>
      <c r="B30" s="6">
        <v>2751</v>
      </c>
      <c r="C30" s="6">
        <v>2104</v>
      </c>
      <c r="D30" s="6">
        <v>1987</v>
      </c>
      <c r="E30" s="553">
        <f t="shared" si="10"/>
        <v>-0.27771719374772807</v>
      </c>
      <c r="F30" s="553">
        <f t="shared" si="11"/>
        <v>-5.5608365019011403E-2</v>
      </c>
      <c r="G30" s="6"/>
      <c r="H30" s="6">
        <v>2230</v>
      </c>
      <c r="I30" s="6">
        <v>1740</v>
      </c>
      <c r="J30" s="6">
        <v>1619</v>
      </c>
      <c r="K30" s="553">
        <f t="shared" si="12"/>
        <v>-0.27399103139013453</v>
      </c>
      <c r="L30" s="553">
        <f t="shared" si="13"/>
        <v>-6.9540229885057467E-2</v>
      </c>
      <c r="M30" s="11"/>
    </row>
    <row r="31" spans="1:13" s="18" customFormat="1" ht="12.75" customHeight="1" x14ac:dyDescent="0.2">
      <c r="A31" s="6" t="s">
        <v>104</v>
      </c>
      <c r="B31" s="6">
        <v>2366</v>
      </c>
      <c r="C31" s="6">
        <v>1931</v>
      </c>
      <c r="D31" s="6">
        <v>2019</v>
      </c>
      <c r="E31" s="553">
        <f t="shared" si="10"/>
        <v>-0.14666103127641589</v>
      </c>
      <c r="F31" s="553">
        <f t="shared" si="11"/>
        <v>4.5572242361470741E-2</v>
      </c>
      <c r="G31" s="6"/>
      <c r="H31" s="6">
        <v>2040</v>
      </c>
      <c r="I31" s="6">
        <v>1644</v>
      </c>
      <c r="J31" s="6">
        <v>1723</v>
      </c>
      <c r="K31" s="553">
        <f t="shared" si="12"/>
        <v>-0.1553921568627451</v>
      </c>
      <c r="L31" s="553">
        <f t="shared" si="13"/>
        <v>4.8053527980535277E-2</v>
      </c>
    </row>
    <row r="32" spans="1:13" s="18" customFormat="1" ht="12.75" customHeight="1" x14ac:dyDescent="0.2">
      <c r="A32" s="6" t="s">
        <v>105</v>
      </c>
      <c r="B32" s="6">
        <v>2028</v>
      </c>
      <c r="C32" s="6">
        <v>2170</v>
      </c>
      <c r="D32" s="6">
        <v>2120</v>
      </c>
      <c r="E32" s="553">
        <f t="shared" si="10"/>
        <v>4.5364891518737675E-2</v>
      </c>
      <c r="F32" s="553">
        <f t="shared" si="11"/>
        <v>-2.3041474654377881E-2</v>
      </c>
      <c r="G32" s="6"/>
      <c r="H32" s="6">
        <v>2069</v>
      </c>
      <c r="I32" s="6">
        <v>1697</v>
      </c>
      <c r="J32" s="6">
        <v>1646</v>
      </c>
      <c r="K32" s="553">
        <f t="shared" si="12"/>
        <v>-0.20444659255679071</v>
      </c>
      <c r="L32" s="553">
        <f t="shared" si="13"/>
        <v>-3.0053034767236298E-2</v>
      </c>
      <c r="M32" s="11"/>
    </row>
    <row r="33" spans="1:25" s="18" customFormat="1" ht="12.75" customHeight="1" x14ac:dyDescent="0.2">
      <c r="A33" s="6" t="s">
        <v>106</v>
      </c>
      <c r="B33" s="6">
        <v>1897</v>
      </c>
      <c r="C33" s="6">
        <v>1945</v>
      </c>
      <c r="D33" s="6">
        <v>2018</v>
      </c>
      <c r="E33" s="553">
        <f t="shared" si="10"/>
        <v>6.3784923563521348E-2</v>
      </c>
      <c r="F33" s="553">
        <f t="shared" si="11"/>
        <v>3.7532133676092545E-2</v>
      </c>
      <c r="G33" s="6"/>
      <c r="H33" s="6">
        <v>1816</v>
      </c>
      <c r="I33" s="6">
        <v>1465</v>
      </c>
      <c r="J33" s="6">
        <v>1420</v>
      </c>
      <c r="K33" s="553">
        <f t="shared" si="12"/>
        <v>-0.21806167400881057</v>
      </c>
      <c r="L33" s="553">
        <f t="shared" si="13"/>
        <v>-3.0716723549488054E-2</v>
      </c>
      <c r="M33" s="11"/>
    </row>
    <row r="34" spans="1:25" s="11" customFormat="1" ht="12.75" customHeight="1" x14ac:dyDescent="0.2">
      <c r="A34" s="6" t="s">
        <v>107</v>
      </c>
      <c r="B34" s="6">
        <v>1771</v>
      </c>
      <c r="C34" s="6">
        <v>1823</v>
      </c>
      <c r="D34" s="6">
        <v>1984</v>
      </c>
      <c r="E34" s="553">
        <f t="shared" si="10"/>
        <v>0.12027103331451157</v>
      </c>
      <c r="F34" s="553">
        <f t="shared" si="11"/>
        <v>8.8315962698848047E-2</v>
      </c>
      <c r="G34" s="6"/>
      <c r="H34" s="6">
        <v>1492</v>
      </c>
      <c r="I34" s="6">
        <v>1545</v>
      </c>
      <c r="J34" s="6">
        <v>1525</v>
      </c>
      <c r="K34" s="553">
        <f t="shared" si="12"/>
        <v>2.2117962466487937E-2</v>
      </c>
      <c r="L34" s="553">
        <f t="shared" si="13"/>
        <v>-1.2944983818770227E-2</v>
      </c>
      <c r="M34" s="18"/>
    </row>
    <row r="35" spans="1:25" x14ac:dyDescent="0.2">
      <c r="A35" s="6" t="s">
        <v>108</v>
      </c>
      <c r="B35" s="6">
        <v>1319</v>
      </c>
      <c r="C35" s="6">
        <v>1366</v>
      </c>
      <c r="D35" s="6">
        <v>1297</v>
      </c>
      <c r="E35" s="553">
        <f t="shared" si="10"/>
        <v>-1.6679302501895376E-2</v>
      </c>
      <c r="F35" s="553">
        <f t="shared" si="11"/>
        <v>-5.0512445095168376E-2</v>
      </c>
      <c r="G35" s="6"/>
      <c r="H35" s="6">
        <v>1348</v>
      </c>
      <c r="I35" s="6">
        <v>1337</v>
      </c>
      <c r="J35" s="6">
        <v>1343</v>
      </c>
      <c r="K35" s="553">
        <f t="shared" si="12"/>
        <v>-3.70919881305638E-3</v>
      </c>
      <c r="L35" s="553">
        <f t="shared" si="13"/>
        <v>4.4876589379207179E-3</v>
      </c>
    </row>
    <row r="36" spans="1:25" x14ac:dyDescent="0.2">
      <c r="A36" t="s">
        <v>109</v>
      </c>
      <c r="B36" s="6">
        <v>800</v>
      </c>
      <c r="C36" s="6">
        <v>809</v>
      </c>
      <c r="D36" s="6">
        <v>843</v>
      </c>
      <c r="E36" s="553">
        <f t="shared" si="10"/>
        <v>5.3749999999999999E-2</v>
      </c>
      <c r="F36" s="553">
        <f t="shared" si="11"/>
        <v>4.2027194066749075E-2</v>
      </c>
      <c r="H36" s="6">
        <v>1272</v>
      </c>
      <c r="I36" s="6">
        <v>1139</v>
      </c>
      <c r="J36" s="6">
        <v>1312</v>
      </c>
      <c r="K36" s="553">
        <f t="shared" si="12"/>
        <v>3.1446540880503145E-2</v>
      </c>
      <c r="L36" s="553">
        <f t="shared" si="13"/>
        <v>0.15188762071992976</v>
      </c>
    </row>
    <row r="37" spans="1:25" s="11" customFormat="1" ht="13.5" customHeight="1" x14ac:dyDescent="0.2">
      <c r="A37"/>
      <c r="B37" s="2" t="s">
        <v>6267</v>
      </c>
      <c r="C37" s="2" t="s">
        <v>6961</v>
      </c>
      <c r="D37" s="2" t="s">
        <v>7652</v>
      </c>
      <c r="E37" s="2" t="s">
        <v>6964</v>
      </c>
      <c r="F37" s="2" t="s">
        <v>7653</v>
      </c>
      <c r="G37" s="395"/>
      <c r="H37" s="2" t="s">
        <v>6268</v>
      </c>
      <c r="I37" s="2" t="s">
        <v>6962</v>
      </c>
      <c r="J37" s="2" t="s">
        <v>7654</v>
      </c>
      <c r="K37" s="2" t="s">
        <v>7655</v>
      </c>
      <c r="L37" s="2" t="s">
        <v>7653</v>
      </c>
    </row>
    <row r="38" spans="1:25" s="11" customFormat="1" ht="13.5" customHeight="1" x14ac:dyDescent="0.2">
      <c r="A38" s="399" t="s">
        <v>98</v>
      </c>
      <c r="B38" s="395">
        <v>1098</v>
      </c>
      <c r="C38" s="395">
        <v>1234</v>
      </c>
      <c r="D38" s="395">
        <v>1369</v>
      </c>
      <c r="E38" s="400">
        <f t="shared" ref="E38:E39" si="14">(+D38-B38)/B38</f>
        <v>0.24681238615664844</v>
      </c>
      <c r="F38" s="400">
        <f t="shared" ref="F38:F39" si="15">(+D38-C38)/C38</f>
        <v>0.10940032414910859</v>
      </c>
      <c r="G38" s="395"/>
      <c r="H38" s="395">
        <v>813</v>
      </c>
      <c r="I38" s="395">
        <v>848</v>
      </c>
      <c r="J38" s="395">
        <v>908</v>
      </c>
      <c r="K38" s="400">
        <f t="shared" ref="K38:K39" si="16">(+J38-H38)/H38</f>
        <v>0.11685116851168512</v>
      </c>
      <c r="L38" s="400">
        <f t="shared" ref="L38:L39" si="17">(+J38-I38)/I38</f>
        <v>7.0754716981132074E-2</v>
      </c>
    </row>
    <row r="39" spans="1:25" s="395" customFormat="1" ht="12.75" customHeight="1" x14ac:dyDescent="0.2">
      <c r="A39" s="399" t="s">
        <v>99</v>
      </c>
      <c r="B39" s="395">
        <v>1177</v>
      </c>
      <c r="C39" s="395">
        <v>1351</v>
      </c>
      <c r="D39" s="395">
        <v>1357</v>
      </c>
      <c r="E39" s="400">
        <f t="shared" si="14"/>
        <v>0.15293118096856415</v>
      </c>
      <c r="F39" s="400">
        <f t="shared" si="15"/>
        <v>4.4411547002220575E-3</v>
      </c>
      <c r="H39" s="395">
        <v>877</v>
      </c>
      <c r="I39" s="395">
        <v>975</v>
      </c>
      <c r="J39" s="395">
        <v>937</v>
      </c>
      <c r="K39" s="400">
        <f t="shared" si="16"/>
        <v>6.8415051311288486E-2</v>
      </c>
      <c r="L39" s="400">
        <f t="shared" si="17"/>
        <v>-3.8974358974358976E-2</v>
      </c>
      <c r="N39" s="399"/>
      <c r="R39" s="400"/>
      <c r="S39" s="400"/>
      <c r="X39" s="400"/>
      <c r="Y39" s="400"/>
    </row>
    <row r="40" spans="1:25" s="11" customFormat="1" ht="12.75" customHeight="1" x14ac:dyDescent="0.2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2">
      <c r="A41" t="s">
        <v>110</v>
      </c>
      <c r="B41">
        <f>SUM(B27:B39)</f>
        <v>21973</v>
      </c>
      <c r="C41">
        <f t="shared" ref="C41:D41" si="18">SUM(C27:C39)</f>
        <v>19925</v>
      </c>
      <c r="D41">
        <f t="shared" si="18"/>
        <v>20811</v>
      </c>
      <c r="E41" s="400">
        <f t="shared" ref="E41" si="19">(+D41-B41)/B41</f>
        <v>-5.2883083784644791E-2</v>
      </c>
      <c r="F41" s="400">
        <f t="shared" ref="F41" si="20">(+D41-C41)/C41</f>
        <v>4.4466750313676286E-2</v>
      </c>
      <c r="G41"/>
      <c r="H41">
        <f>SUM(H27:H39)</f>
        <v>19289</v>
      </c>
      <c r="I41">
        <f t="shared" ref="I41:J41" si="21">SUM(I27:I39)</f>
        <v>16356</v>
      </c>
      <c r="J41">
        <f t="shared" si="21"/>
        <v>16822</v>
      </c>
      <c r="K41" s="400">
        <f t="shared" ref="K41" si="22">(+J41-H41)/H41</f>
        <v>-0.1278967287054798</v>
      </c>
      <c r="L41" s="400">
        <f t="shared" ref="L41" si="23">(+J41-I41)/I41</f>
        <v>2.8491073612130106E-2</v>
      </c>
      <c r="M41" s="11"/>
    </row>
    <row r="42" spans="1:25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2">
      <c r="A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5" sqref="A5:XFD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45728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2">
      <c r="A6" s="9" t="s">
        <v>5</v>
      </c>
      <c r="B6">
        <v>6445</v>
      </c>
      <c r="C6">
        <v>7125</v>
      </c>
      <c r="E6" s="5">
        <f t="shared" ref="E6:E18" si="0">(+D6-B6)/B6</f>
        <v>-1</v>
      </c>
      <c r="F6" s="5">
        <f t="shared" ref="F6:F18" si="1">(+D6-C6)/C6</f>
        <v>-1</v>
      </c>
      <c r="H6">
        <v>4850</v>
      </c>
      <c r="I6">
        <v>5118</v>
      </c>
      <c r="K6" s="5">
        <f t="shared" ref="K6:K18" si="2">(+J6-H6)/H6</f>
        <v>-1</v>
      </c>
      <c r="L6" s="5">
        <f t="shared" ref="L6:L18" si="3">(+J6-I6)/I6</f>
        <v>-1</v>
      </c>
    </row>
    <row r="7" spans="1:12" x14ac:dyDescent="0.2">
      <c r="A7" t="s">
        <v>6</v>
      </c>
      <c r="B7">
        <v>3927</v>
      </c>
      <c r="C7">
        <v>4314</v>
      </c>
      <c r="E7" s="5">
        <f t="shared" si="0"/>
        <v>-1</v>
      </c>
      <c r="F7" s="5">
        <f t="shared" si="1"/>
        <v>-1</v>
      </c>
      <c r="H7">
        <v>2879</v>
      </c>
      <c r="I7">
        <v>3057</v>
      </c>
      <c r="K7" s="5">
        <f t="shared" si="2"/>
        <v>-1</v>
      </c>
      <c r="L7" s="5">
        <f t="shared" si="3"/>
        <v>-1</v>
      </c>
    </row>
    <row r="8" spans="1:12" x14ac:dyDescent="0.2">
      <c r="A8" t="s">
        <v>7</v>
      </c>
      <c r="B8">
        <v>126</v>
      </c>
      <c r="C8">
        <v>148</v>
      </c>
      <c r="E8" s="5">
        <f t="shared" si="0"/>
        <v>-1</v>
      </c>
      <c r="F8" s="5">
        <f t="shared" si="1"/>
        <v>-1</v>
      </c>
      <c r="H8">
        <v>99</v>
      </c>
      <c r="I8">
        <v>107</v>
      </c>
      <c r="K8" s="5">
        <f t="shared" si="2"/>
        <v>-1</v>
      </c>
      <c r="L8" s="5">
        <f t="shared" si="3"/>
        <v>-1</v>
      </c>
    </row>
    <row r="9" spans="1:12" x14ac:dyDescent="0.2">
      <c r="A9" t="s">
        <v>8</v>
      </c>
      <c r="B9">
        <v>385</v>
      </c>
      <c r="C9">
        <v>437</v>
      </c>
      <c r="E9" s="5">
        <f t="shared" si="0"/>
        <v>-1</v>
      </c>
      <c r="F9" s="5">
        <f t="shared" si="1"/>
        <v>-1</v>
      </c>
      <c r="H9">
        <v>319</v>
      </c>
      <c r="I9">
        <v>322</v>
      </c>
      <c r="K9" s="5">
        <f t="shared" si="2"/>
        <v>-1</v>
      </c>
      <c r="L9" s="5">
        <f t="shared" si="3"/>
        <v>-1</v>
      </c>
    </row>
    <row r="10" spans="1:12" x14ac:dyDescent="0.2">
      <c r="A10" t="s">
        <v>9</v>
      </c>
      <c r="B10">
        <v>280</v>
      </c>
      <c r="C10">
        <v>269</v>
      </c>
      <c r="E10" s="5">
        <f t="shared" si="0"/>
        <v>-1</v>
      </c>
      <c r="F10" s="5">
        <f t="shared" si="1"/>
        <v>-1</v>
      </c>
      <c r="H10">
        <v>181</v>
      </c>
      <c r="I10">
        <v>182</v>
      </c>
      <c r="K10" s="5">
        <f t="shared" si="2"/>
        <v>-1</v>
      </c>
      <c r="L10" s="5">
        <f t="shared" si="3"/>
        <v>-1</v>
      </c>
    </row>
    <row r="11" spans="1:12" x14ac:dyDescent="0.2">
      <c r="A11" t="s">
        <v>222</v>
      </c>
      <c r="B11">
        <v>119</v>
      </c>
      <c r="C11">
        <v>171</v>
      </c>
      <c r="E11" s="5">
        <f t="shared" si="0"/>
        <v>-1</v>
      </c>
      <c r="F11" s="5">
        <f t="shared" si="1"/>
        <v>-1</v>
      </c>
      <c r="H11">
        <v>124</v>
      </c>
      <c r="I11">
        <v>133</v>
      </c>
      <c r="K11" s="5">
        <f t="shared" si="2"/>
        <v>-1</v>
      </c>
      <c r="L11" s="5">
        <f t="shared" si="3"/>
        <v>-1</v>
      </c>
    </row>
    <row r="12" spans="1:12" x14ac:dyDescent="0.2">
      <c r="A12" t="s">
        <v>10</v>
      </c>
      <c r="B12">
        <v>2308</v>
      </c>
      <c r="C12">
        <v>2672</v>
      </c>
      <c r="E12" s="5">
        <f t="shared" si="0"/>
        <v>-1</v>
      </c>
      <c r="F12" s="5">
        <f t="shared" si="1"/>
        <v>-1</v>
      </c>
      <c r="H12">
        <v>1730</v>
      </c>
      <c r="I12">
        <v>1885</v>
      </c>
      <c r="K12" s="5">
        <f t="shared" si="2"/>
        <v>-1</v>
      </c>
      <c r="L12" s="5">
        <f t="shared" si="3"/>
        <v>-1</v>
      </c>
    </row>
    <row r="13" spans="1:12" x14ac:dyDescent="0.2">
      <c r="A13" t="s">
        <v>11</v>
      </c>
      <c r="B13">
        <v>262</v>
      </c>
      <c r="C13">
        <v>236</v>
      </c>
      <c r="E13" s="5">
        <f t="shared" si="0"/>
        <v>-1</v>
      </c>
      <c r="F13" s="5">
        <f t="shared" si="1"/>
        <v>-1</v>
      </c>
      <c r="H13">
        <v>204</v>
      </c>
      <c r="I13">
        <v>176</v>
      </c>
      <c r="K13" s="5">
        <f t="shared" si="2"/>
        <v>-1</v>
      </c>
      <c r="L13" s="5">
        <f t="shared" si="3"/>
        <v>-1</v>
      </c>
    </row>
    <row r="14" spans="1:12" x14ac:dyDescent="0.2">
      <c r="A14" t="s">
        <v>12</v>
      </c>
      <c r="B14">
        <v>555</v>
      </c>
      <c r="C14">
        <v>525</v>
      </c>
      <c r="E14" s="5">
        <f t="shared" si="0"/>
        <v>-1</v>
      </c>
      <c r="F14" s="5">
        <f t="shared" si="1"/>
        <v>-1</v>
      </c>
      <c r="H14">
        <v>442</v>
      </c>
      <c r="I14">
        <v>451</v>
      </c>
      <c r="K14" s="5">
        <f t="shared" si="2"/>
        <v>-1</v>
      </c>
      <c r="L14" s="5">
        <f t="shared" si="3"/>
        <v>-1</v>
      </c>
    </row>
    <row r="15" spans="1:12" x14ac:dyDescent="0.2">
      <c r="A15" t="s">
        <v>13</v>
      </c>
      <c r="B15">
        <v>235</v>
      </c>
      <c r="C15">
        <v>221</v>
      </c>
      <c r="E15" s="5">
        <f t="shared" si="0"/>
        <v>-1</v>
      </c>
      <c r="F15" s="5">
        <f t="shared" si="1"/>
        <v>-1</v>
      </c>
      <c r="H15">
        <v>190</v>
      </c>
      <c r="I15">
        <v>214</v>
      </c>
      <c r="K15" s="5">
        <f t="shared" si="2"/>
        <v>-1</v>
      </c>
      <c r="L15" s="5">
        <f t="shared" si="3"/>
        <v>-1</v>
      </c>
    </row>
    <row r="16" spans="1:12" x14ac:dyDescent="0.2">
      <c r="A16" t="s">
        <v>14</v>
      </c>
      <c r="B16">
        <v>364</v>
      </c>
      <c r="C16">
        <v>429</v>
      </c>
      <c r="E16" s="5">
        <f t="shared" si="0"/>
        <v>-1</v>
      </c>
      <c r="F16" s="5">
        <f t="shared" si="1"/>
        <v>-1</v>
      </c>
      <c r="H16">
        <v>242</v>
      </c>
      <c r="I16">
        <v>244</v>
      </c>
      <c r="K16" s="5">
        <f t="shared" si="2"/>
        <v>-1</v>
      </c>
      <c r="L16" s="5">
        <f t="shared" si="3"/>
        <v>-1</v>
      </c>
    </row>
    <row r="17" spans="1:12" x14ac:dyDescent="0.2">
      <c r="A17" t="s">
        <v>15</v>
      </c>
      <c r="B17">
        <v>316</v>
      </c>
      <c r="C17">
        <v>416</v>
      </c>
      <c r="E17" s="5">
        <f t="shared" si="0"/>
        <v>-1</v>
      </c>
      <c r="F17" s="5">
        <f t="shared" si="1"/>
        <v>-1</v>
      </c>
      <c r="H17">
        <v>217</v>
      </c>
      <c r="I17">
        <v>262</v>
      </c>
      <c r="K17" s="5">
        <f t="shared" si="2"/>
        <v>-1</v>
      </c>
      <c r="L17" s="5">
        <f t="shared" si="3"/>
        <v>-1</v>
      </c>
    </row>
    <row r="18" spans="1:12" x14ac:dyDescent="0.2">
      <c r="A18" t="s">
        <v>16</v>
      </c>
      <c r="B18">
        <v>1041</v>
      </c>
      <c r="C18">
        <v>990</v>
      </c>
      <c r="E18" s="5">
        <f t="shared" si="0"/>
        <v>-1</v>
      </c>
      <c r="F18" s="5">
        <f t="shared" si="1"/>
        <v>-1</v>
      </c>
      <c r="H18">
        <v>728</v>
      </c>
      <c r="I18">
        <v>734</v>
      </c>
      <c r="K18" s="5">
        <f t="shared" si="2"/>
        <v>-1</v>
      </c>
      <c r="L18" s="5">
        <f t="shared" si="3"/>
        <v>-1</v>
      </c>
    </row>
    <row r="20" spans="1:12" x14ac:dyDescent="0.2">
      <c r="G20" s="3" t="s">
        <v>2</v>
      </c>
    </row>
    <row r="22" spans="1:12" x14ac:dyDescent="0.2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2">
      <c r="A23" s="9" t="s">
        <v>5</v>
      </c>
      <c r="B23">
        <v>7716</v>
      </c>
      <c r="C23">
        <v>8478</v>
      </c>
      <c r="E23" s="5">
        <f t="shared" ref="E23:E35" si="4">(+D23-B23)/B23</f>
        <v>-1</v>
      </c>
      <c r="F23" s="5">
        <f t="shared" ref="F23:F35" si="5">(+D23-C23)/C23</f>
        <v>-1</v>
      </c>
      <c r="H23">
        <v>5451</v>
      </c>
      <c r="I23">
        <v>5758</v>
      </c>
      <c r="K23" s="5">
        <f t="shared" ref="K23:K35" si="6">(+J23-H23)/H23</f>
        <v>-1</v>
      </c>
      <c r="L23" s="5">
        <f t="shared" ref="L23:L35" si="7">(+J23-I23)/I23</f>
        <v>-1</v>
      </c>
    </row>
    <row r="24" spans="1:12" x14ac:dyDescent="0.2">
      <c r="A24" t="s">
        <v>6</v>
      </c>
      <c r="B24">
        <v>4423</v>
      </c>
      <c r="C24">
        <v>4894</v>
      </c>
      <c r="E24" s="5">
        <f t="shared" si="4"/>
        <v>-1</v>
      </c>
      <c r="F24" s="5">
        <f t="shared" si="5"/>
        <v>-1</v>
      </c>
      <c r="H24">
        <v>3096</v>
      </c>
      <c r="I24">
        <v>3324</v>
      </c>
      <c r="K24" s="5">
        <f t="shared" si="6"/>
        <v>-1</v>
      </c>
      <c r="L24" s="5">
        <f t="shared" si="7"/>
        <v>-1</v>
      </c>
    </row>
    <row r="25" spans="1:12" x14ac:dyDescent="0.2">
      <c r="A25" t="s">
        <v>7</v>
      </c>
      <c r="B25">
        <v>150</v>
      </c>
      <c r="C25">
        <v>174</v>
      </c>
      <c r="E25" s="5">
        <f t="shared" si="4"/>
        <v>-1</v>
      </c>
      <c r="F25" s="5">
        <f t="shared" si="5"/>
        <v>-1</v>
      </c>
      <c r="H25">
        <v>114</v>
      </c>
      <c r="I25">
        <v>116</v>
      </c>
      <c r="K25" s="5">
        <f t="shared" si="6"/>
        <v>-1</v>
      </c>
      <c r="L25" s="5">
        <f t="shared" si="7"/>
        <v>-1</v>
      </c>
    </row>
    <row r="26" spans="1:12" x14ac:dyDescent="0.2">
      <c r="A26" t="s">
        <v>8</v>
      </c>
      <c r="B26">
        <v>489</v>
      </c>
      <c r="C26">
        <v>544</v>
      </c>
      <c r="E26" s="5">
        <f t="shared" si="4"/>
        <v>-1</v>
      </c>
      <c r="F26" s="5">
        <f t="shared" si="5"/>
        <v>-1</v>
      </c>
      <c r="H26">
        <v>367</v>
      </c>
      <c r="I26">
        <v>371</v>
      </c>
      <c r="K26" s="5">
        <f t="shared" si="6"/>
        <v>-1</v>
      </c>
      <c r="L26" s="5">
        <f t="shared" si="7"/>
        <v>-1</v>
      </c>
    </row>
    <row r="27" spans="1:12" x14ac:dyDescent="0.2">
      <c r="A27" t="s">
        <v>9</v>
      </c>
      <c r="B27">
        <v>357</v>
      </c>
      <c r="C27">
        <v>327</v>
      </c>
      <c r="E27" s="5">
        <f t="shared" si="4"/>
        <v>-1</v>
      </c>
      <c r="F27" s="5">
        <f t="shared" si="5"/>
        <v>-1</v>
      </c>
      <c r="H27">
        <v>204</v>
      </c>
      <c r="I27">
        <v>217</v>
      </c>
      <c r="K27" s="5">
        <f t="shared" si="6"/>
        <v>-1</v>
      </c>
      <c r="L27" s="5">
        <f t="shared" si="7"/>
        <v>-1</v>
      </c>
    </row>
    <row r="28" spans="1:12" x14ac:dyDescent="0.2">
      <c r="A28" t="s">
        <v>222</v>
      </c>
      <c r="B28">
        <v>143</v>
      </c>
      <c r="C28">
        <v>229</v>
      </c>
      <c r="E28" s="5">
        <f t="shared" si="4"/>
        <v>-1</v>
      </c>
      <c r="F28" s="5">
        <f t="shared" si="5"/>
        <v>-1</v>
      </c>
      <c r="H28">
        <v>149</v>
      </c>
      <c r="I28">
        <v>169</v>
      </c>
      <c r="K28" s="5">
        <f t="shared" si="6"/>
        <v>-1</v>
      </c>
      <c r="L28" s="5">
        <f t="shared" si="7"/>
        <v>-1</v>
      </c>
    </row>
    <row r="29" spans="1:12" x14ac:dyDescent="0.2">
      <c r="A29" t="s">
        <v>10</v>
      </c>
      <c r="B29">
        <v>2498</v>
      </c>
      <c r="C29">
        <v>2923</v>
      </c>
      <c r="E29" s="5">
        <f t="shared" si="4"/>
        <v>-1</v>
      </c>
      <c r="F29" s="5">
        <f t="shared" si="5"/>
        <v>-1</v>
      </c>
      <c r="H29">
        <v>1833</v>
      </c>
      <c r="I29">
        <v>2004</v>
      </c>
      <c r="K29" s="5">
        <f t="shared" si="6"/>
        <v>-1</v>
      </c>
      <c r="L29" s="5">
        <f t="shared" si="7"/>
        <v>-1</v>
      </c>
    </row>
    <row r="30" spans="1:12" x14ac:dyDescent="0.2">
      <c r="A30" t="s">
        <v>11</v>
      </c>
      <c r="B30">
        <v>330</v>
      </c>
      <c r="C30">
        <v>308</v>
      </c>
      <c r="E30" s="5">
        <f t="shared" si="4"/>
        <v>-1</v>
      </c>
      <c r="F30" s="5">
        <f t="shared" si="5"/>
        <v>-1</v>
      </c>
      <c r="H30">
        <v>227</v>
      </c>
      <c r="I30">
        <v>205</v>
      </c>
      <c r="K30" s="5">
        <f t="shared" si="6"/>
        <v>-1</v>
      </c>
      <c r="L30" s="5">
        <f t="shared" si="7"/>
        <v>-1</v>
      </c>
    </row>
    <row r="31" spans="1:12" x14ac:dyDescent="0.2">
      <c r="A31" t="s">
        <v>12</v>
      </c>
      <c r="B31">
        <v>698</v>
      </c>
      <c r="C31">
        <v>673</v>
      </c>
      <c r="E31" s="5">
        <f t="shared" si="4"/>
        <v>-1</v>
      </c>
      <c r="F31" s="5">
        <f t="shared" si="5"/>
        <v>-1</v>
      </c>
      <c r="H31">
        <v>506</v>
      </c>
      <c r="I31">
        <v>505</v>
      </c>
      <c r="K31" s="5">
        <f t="shared" si="6"/>
        <v>-1</v>
      </c>
      <c r="L31" s="5">
        <f t="shared" si="7"/>
        <v>-1</v>
      </c>
    </row>
    <row r="32" spans="1:12" x14ac:dyDescent="0.2">
      <c r="A32" t="s">
        <v>13</v>
      </c>
      <c r="B32">
        <v>329</v>
      </c>
      <c r="C32">
        <v>269</v>
      </c>
      <c r="E32" s="5">
        <f t="shared" si="4"/>
        <v>-1</v>
      </c>
      <c r="F32" s="5">
        <f t="shared" si="5"/>
        <v>-1</v>
      </c>
      <c r="H32">
        <v>213</v>
      </c>
      <c r="I32">
        <v>238</v>
      </c>
      <c r="K32" s="5">
        <f t="shared" si="6"/>
        <v>-1</v>
      </c>
      <c r="L32" s="5">
        <f t="shared" si="7"/>
        <v>-1</v>
      </c>
    </row>
    <row r="33" spans="1:13" x14ac:dyDescent="0.2">
      <c r="A33" t="s">
        <v>14</v>
      </c>
      <c r="B33">
        <v>498</v>
      </c>
      <c r="C33">
        <v>551</v>
      </c>
      <c r="E33" s="5">
        <f t="shared" si="4"/>
        <v>-1</v>
      </c>
      <c r="F33" s="5">
        <f t="shared" si="5"/>
        <v>-1</v>
      </c>
      <c r="H33">
        <v>323</v>
      </c>
      <c r="I33">
        <v>302</v>
      </c>
      <c r="K33" s="5">
        <f t="shared" si="6"/>
        <v>-1</v>
      </c>
      <c r="L33" s="5">
        <f t="shared" si="7"/>
        <v>-1</v>
      </c>
    </row>
    <row r="34" spans="1:13" x14ac:dyDescent="0.2">
      <c r="A34" t="s">
        <v>15</v>
      </c>
      <c r="B34">
        <v>404</v>
      </c>
      <c r="C34">
        <v>497</v>
      </c>
      <c r="E34" s="5">
        <f t="shared" si="4"/>
        <v>-1</v>
      </c>
      <c r="F34" s="5">
        <f t="shared" si="5"/>
        <v>-1</v>
      </c>
      <c r="H34">
        <v>240</v>
      </c>
      <c r="I34">
        <v>289</v>
      </c>
      <c r="K34" s="5">
        <f t="shared" si="6"/>
        <v>-1</v>
      </c>
      <c r="L34" s="5">
        <f t="shared" si="7"/>
        <v>-1</v>
      </c>
    </row>
    <row r="35" spans="1:13" x14ac:dyDescent="0.2">
      <c r="A35" t="s">
        <v>16</v>
      </c>
      <c r="B35">
        <v>1191</v>
      </c>
      <c r="C35">
        <v>1166</v>
      </c>
      <c r="E35" s="5">
        <f t="shared" si="4"/>
        <v>-1</v>
      </c>
      <c r="F35" s="5">
        <f t="shared" si="5"/>
        <v>-1</v>
      </c>
      <c r="H35">
        <v>796</v>
      </c>
      <c r="I35">
        <v>826</v>
      </c>
      <c r="K35" s="5">
        <f t="shared" si="6"/>
        <v>-1</v>
      </c>
      <c r="L35" s="5">
        <f t="shared" si="7"/>
        <v>-1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61"/>
  <sheetViews>
    <sheetView zoomScaleNormal="75" workbookViewId="0">
      <selection activeCell="B9" sqref="B9"/>
    </sheetView>
  </sheetViews>
  <sheetFormatPr defaultRowHeight="12.75" x14ac:dyDescent="0.2"/>
  <cols>
    <col min="1" max="1" width="18.140625" style="20" customWidth="1"/>
    <col min="2" max="4" width="18.140625" style="555" customWidth="1"/>
    <col min="5" max="7" width="18.140625" style="20" customWidth="1"/>
    <col min="8" max="10" width="16.140625" style="23" customWidth="1"/>
    <col min="11" max="13" width="16.140625" style="20" customWidth="1"/>
    <col min="14" max="16" width="16.140625" style="23" customWidth="1"/>
    <col min="17" max="17" width="14" style="20" customWidth="1"/>
    <col min="18" max="18" width="16.140625" style="20" customWidth="1"/>
    <col min="19" max="19" width="12.85546875" style="20" customWidth="1"/>
    <col min="20" max="20" width="13.7109375" style="20" customWidth="1"/>
    <col min="21" max="21" width="16.140625" style="20" customWidth="1"/>
    <col min="22" max="22" width="10.42578125" style="20" customWidth="1"/>
    <col min="23" max="23" width="14.140625" style="23" customWidth="1"/>
    <col min="24" max="24" width="11.5703125" style="407" customWidth="1"/>
    <col min="25" max="25" width="12" style="23" customWidth="1"/>
    <col min="26" max="26" width="14.140625" style="20" customWidth="1"/>
    <col min="27" max="27" width="11.5703125" style="278" customWidth="1"/>
    <col min="28" max="28" width="12" style="20" customWidth="1"/>
    <col min="29" max="31" width="11.5703125" style="14" customWidth="1"/>
    <col min="32" max="32" width="14.140625" style="20" customWidth="1"/>
    <col min="33" max="33" width="11.5703125" style="20" customWidth="1"/>
    <col min="34" max="34" width="12" style="20" customWidth="1"/>
    <col min="35" max="49" width="11.5703125" style="14" customWidth="1"/>
    <col min="50" max="52" width="11.5703125" style="20" customWidth="1"/>
    <col min="53" max="73" width="11.5703125" style="14" customWidth="1"/>
  </cols>
  <sheetData>
    <row r="1" spans="1:73" x14ac:dyDescent="0.2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2">
      <c r="A2" s="20" t="s">
        <v>96</v>
      </c>
    </row>
    <row r="3" spans="1:73" x14ac:dyDescent="0.2">
      <c r="A3" s="20" t="s">
        <v>1</v>
      </c>
    </row>
    <row r="5" spans="1:73" x14ac:dyDescent="0.2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2">
      <c r="A6" s="19">
        <f ca="1">TODAY()</f>
        <v>45728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2">
      <c r="B7" s="559" t="s">
        <v>262</v>
      </c>
      <c r="C7" s="560" t="s">
        <v>263</v>
      </c>
      <c r="D7" s="561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2">
      <c r="A8" s="27" t="s">
        <v>93</v>
      </c>
      <c r="B8" s="562"/>
      <c r="C8" s="563"/>
      <c r="D8" s="564"/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2">
      <c r="A9" s="416" t="s">
        <v>135</v>
      </c>
      <c r="B9" s="565"/>
      <c r="C9" s="566"/>
      <c r="D9" s="567"/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2">
      <c r="A10" s="432" t="s">
        <v>136</v>
      </c>
      <c r="B10" s="565"/>
      <c r="C10" s="566"/>
      <c r="D10" s="567"/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2">
      <c r="A11" s="432" t="s">
        <v>148</v>
      </c>
      <c r="B11" s="565"/>
      <c r="C11" s="566"/>
      <c r="D11" s="567"/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2">
      <c r="A12" s="432" t="s">
        <v>8</v>
      </c>
      <c r="B12" s="565"/>
      <c r="C12" s="566"/>
      <c r="D12" s="567"/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2">
      <c r="A13" s="432" t="s">
        <v>252</v>
      </c>
      <c r="B13" s="565"/>
      <c r="C13" s="566"/>
      <c r="D13" s="567"/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2">
      <c r="A14" s="432" t="s">
        <v>137</v>
      </c>
      <c r="B14" s="565"/>
      <c r="C14" s="566"/>
      <c r="D14" s="567"/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2">
      <c r="A15" s="432" t="s">
        <v>17</v>
      </c>
      <c r="B15" s="565"/>
      <c r="C15" s="566"/>
      <c r="D15" s="567"/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2">
      <c r="A16" s="432" t="s">
        <v>138</v>
      </c>
      <c r="B16" s="565"/>
      <c r="C16" s="566"/>
      <c r="D16" s="567"/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2">
      <c r="A17" s="432" t="s">
        <v>18</v>
      </c>
      <c r="B17" s="565"/>
      <c r="C17" s="566"/>
      <c r="D17" s="567"/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2">
      <c r="A18" s="432" t="s">
        <v>3860</v>
      </c>
      <c r="B18" s="565"/>
      <c r="C18" s="566"/>
      <c r="D18" s="567"/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2">
      <c r="A19" s="432" t="s">
        <v>139</v>
      </c>
      <c r="B19" s="565"/>
      <c r="C19" s="566"/>
      <c r="D19" s="567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2">
      <c r="A20" s="432" t="s">
        <v>122</v>
      </c>
      <c r="B20" s="565"/>
      <c r="C20" s="566"/>
      <c r="D20" s="567"/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2">
      <c r="A21" s="432" t="s">
        <v>19</v>
      </c>
      <c r="B21" s="565"/>
      <c r="C21" s="566"/>
      <c r="D21" s="567"/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2">
      <c r="A22" s="432" t="s">
        <v>140</v>
      </c>
      <c r="B22" s="565"/>
      <c r="C22" s="566"/>
      <c r="D22" s="567"/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2">
      <c r="A23" s="190"/>
      <c r="B23" s="568"/>
      <c r="C23" s="568"/>
      <c r="D23" s="569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2">
      <c r="A24" s="194" t="s">
        <v>195</v>
      </c>
      <c r="B24" s="562"/>
      <c r="C24" s="563"/>
      <c r="D24" s="564"/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2">
      <c r="A25" t="s">
        <v>196</v>
      </c>
      <c r="B25" s="565"/>
      <c r="C25" s="566"/>
      <c r="D25" s="567"/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2">
      <c r="A26" t="s">
        <v>211</v>
      </c>
      <c r="B26" s="565"/>
      <c r="C26" s="566"/>
      <c r="D26" s="567"/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2">
      <c r="A27" t="s">
        <v>197</v>
      </c>
      <c r="B27" s="565"/>
      <c r="C27" s="566"/>
      <c r="D27" s="567"/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2">
      <c r="A28" t="s">
        <v>198</v>
      </c>
      <c r="B28" s="565"/>
      <c r="C28" s="566"/>
      <c r="D28" s="567"/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2">
      <c r="A29" t="s">
        <v>64</v>
      </c>
      <c r="B29" s="565"/>
      <c r="C29" s="566"/>
      <c r="D29" s="567"/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2">
      <c r="A30" t="s">
        <v>213</v>
      </c>
      <c r="B30" s="565"/>
      <c r="C30" s="566"/>
      <c r="D30" s="567"/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2">
      <c r="A31" t="s">
        <v>199</v>
      </c>
      <c r="B31" s="565"/>
      <c r="C31" s="566"/>
      <c r="D31" s="567"/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2">
      <c r="A32" t="s">
        <v>200</v>
      </c>
      <c r="B32" s="565"/>
      <c r="C32" s="566"/>
      <c r="D32" s="567"/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2">
      <c r="A33" t="s">
        <v>201</v>
      </c>
      <c r="B33" s="565"/>
      <c r="C33" s="566"/>
      <c r="D33" s="567"/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2">
      <c r="A34" t="s">
        <v>212</v>
      </c>
      <c r="B34" s="565"/>
      <c r="C34" s="566"/>
      <c r="D34" s="567"/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2">
      <c r="A35" t="s">
        <v>202</v>
      </c>
      <c r="B35" s="565"/>
      <c r="C35" s="566"/>
      <c r="D35" s="567"/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2">
      <c r="A36" t="s">
        <v>203</v>
      </c>
      <c r="B36" s="565"/>
      <c r="C36" s="566"/>
      <c r="D36" s="567"/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2">
      <c r="A37" t="s">
        <v>204</v>
      </c>
      <c r="B37" s="565"/>
      <c r="C37" s="566"/>
      <c r="D37" s="567"/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2">
      <c r="A38" t="s">
        <v>205</v>
      </c>
      <c r="B38" s="565"/>
      <c r="C38" s="566"/>
      <c r="D38" s="567"/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2">
      <c r="A39" t="s">
        <v>206</v>
      </c>
      <c r="B39" s="565"/>
      <c r="C39" s="566"/>
      <c r="D39" s="567"/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2">
      <c r="A40" t="s">
        <v>207</v>
      </c>
      <c r="B40" s="565"/>
      <c r="C40" s="566"/>
      <c r="D40" s="567"/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2">
      <c r="A41" t="s">
        <v>208</v>
      </c>
      <c r="B41" s="565"/>
      <c r="C41" s="566"/>
      <c r="D41" s="567"/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2">
      <c r="A42" t="s">
        <v>209</v>
      </c>
      <c r="B42" s="565"/>
      <c r="C42" s="566"/>
      <c r="D42" s="567"/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2">
      <c r="A43" t="s">
        <v>210</v>
      </c>
      <c r="B43" s="565"/>
      <c r="C43" s="566"/>
      <c r="D43" s="567"/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2">
      <c r="A44" t="s">
        <v>155</v>
      </c>
      <c r="B44" s="565"/>
      <c r="C44" s="566"/>
      <c r="D44" s="567"/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x14ac:dyDescent="0.2">
      <c r="B45" s="570"/>
      <c r="C45" s="571"/>
      <c r="D45" s="572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2">
      <c r="A46" s="21" t="s">
        <v>92</v>
      </c>
      <c r="B46" s="573"/>
      <c r="C46" s="554"/>
      <c r="D46" s="574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2">
      <c r="A47" s="19">
        <f ca="1">TODAY()</f>
        <v>45728</v>
      </c>
      <c r="B47" s="556">
        <v>2025</v>
      </c>
      <c r="C47" s="557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2">
      <c r="A48"/>
      <c r="B48" s="559" t="s">
        <v>262</v>
      </c>
      <c r="C48" s="560" t="s">
        <v>263</v>
      </c>
      <c r="D48" s="561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2">
      <c r="A49" s="50" t="s">
        <v>241</v>
      </c>
      <c r="B49" s="562"/>
      <c r="C49" s="563"/>
      <c r="D49" s="564"/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2">
      <c r="A50" t="s">
        <v>214</v>
      </c>
      <c r="B50" s="565"/>
      <c r="C50" s="566"/>
      <c r="D50" s="567"/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2">
      <c r="A51" t="s">
        <v>215</v>
      </c>
      <c r="B51" s="565"/>
      <c r="C51" s="566"/>
      <c r="D51" s="567"/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2">
      <c r="A52" t="s">
        <v>232</v>
      </c>
      <c r="B52" s="565"/>
      <c r="C52" s="566"/>
      <c r="D52" s="567"/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2">
      <c r="A53" t="s">
        <v>216</v>
      </c>
      <c r="B53" s="565"/>
      <c r="C53" s="566"/>
      <c r="D53" s="567"/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2">
      <c r="A54" t="s">
        <v>217</v>
      </c>
      <c r="B54" s="565"/>
      <c r="C54" s="566"/>
      <c r="D54" s="567"/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2">
      <c r="A55" t="s">
        <v>233</v>
      </c>
      <c r="B55" s="565"/>
      <c r="C55" s="566"/>
      <c r="D55" s="567"/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2">
      <c r="A56" t="s">
        <v>218</v>
      </c>
      <c r="B56" s="565"/>
      <c r="C56" s="566"/>
      <c r="D56" s="567"/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2">
      <c r="A57" t="s">
        <v>219</v>
      </c>
      <c r="B57" s="565"/>
      <c r="C57" s="566"/>
      <c r="D57" s="567"/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2">
      <c r="A58" t="s">
        <v>234</v>
      </c>
      <c r="B58" s="565"/>
      <c r="C58" s="566"/>
      <c r="D58" s="567"/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2">
      <c r="A59" t="s">
        <v>240</v>
      </c>
      <c r="B59" s="565"/>
      <c r="C59" s="566"/>
      <c r="D59" s="567"/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2">
      <c r="A60" t="s">
        <v>220</v>
      </c>
      <c r="B60" s="565"/>
      <c r="C60" s="566"/>
      <c r="D60" s="567"/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2">
      <c r="A61" t="s">
        <v>221</v>
      </c>
      <c r="B61" s="565"/>
      <c r="C61" s="566"/>
      <c r="D61" s="567"/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2">
      <c r="A62" t="s">
        <v>222</v>
      </c>
      <c r="B62" s="565"/>
      <c r="C62" s="566"/>
      <c r="D62" s="567"/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2">
      <c r="A63" t="s">
        <v>223</v>
      </c>
      <c r="B63" s="565"/>
      <c r="C63" s="566"/>
      <c r="D63" s="567"/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2">
      <c r="A64" t="s">
        <v>224</v>
      </c>
      <c r="B64" s="565"/>
      <c r="C64" s="566"/>
      <c r="D64" s="567"/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2">
      <c r="A65" t="s">
        <v>235</v>
      </c>
      <c r="B65" s="565"/>
      <c r="C65" s="566"/>
      <c r="D65" s="567"/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2">
      <c r="A66" t="s">
        <v>225</v>
      </c>
      <c r="B66" s="565"/>
      <c r="C66" s="566"/>
      <c r="D66" s="567"/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2">
      <c r="A67" t="s">
        <v>226</v>
      </c>
      <c r="B67" s="565"/>
      <c r="C67" s="566"/>
      <c r="D67" s="567"/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2">
      <c r="A68" t="s">
        <v>227</v>
      </c>
      <c r="B68" s="565"/>
      <c r="C68" s="566"/>
      <c r="D68" s="567"/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2">
      <c r="A69" t="s">
        <v>236</v>
      </c>
      <c r="B69" s="565"/>
      <c r="C69" s="566"/>
      <c r="D69" s="567"/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2">
      <c r="A70" t="s">
        <v>228</v>
      </c>
      <c r="B70" s="565"/>
      <c r="C70" s="566"/>
      <c r="D70" s="567"/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2">
      <c r="A71" t="s">
        <v>237</v>
      </c>
      <c r="B71" s="565"/>
      <c r="C71" s="566"/>
      <c r="D71" s="567"/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2">
      <c r="A72" t="s">
        <v>229</v>
      </c>
      <c r="B72" s="565"/>
      <c r="C72" s="566"/>
      <c r="D72" s="567"/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2">
      <c r="A73" t="s">
        <v>230</v>
      </c>
      <c r="B73" s="565"/>
      <c r="C73" s="566"/>
      <c r="D73" s="567"/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2">
      <c r="A74" t="s">
        <v>231</v>
      </c>
      <c r="B74" s="565"/>
      <c r="C74" s="566"/>
      <c r="D74" s="567"/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2">
      <c r="A75" t="s">
        <v>238</v>
      </c>
      <c r="B75" s="565"/>
      <c r="C75" s="566"/>
      <c r="D75" s="567"/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2">
      <c r="A76" t="s">
        <v>239</v>
      </c>
      <c r="B76" s="565"/>
      <c r="C76" s="566"/>
      <c r="D76" s="567"/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2">
      <c r="A77" s="21" t="s">
        <v>92</v>
      </c>
      <c r="B77" s="573"/>
      <c r="C77" s="554"/>
      <c r="D77" s="574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2">
      <c r="A78" s="19">
        <f ca="1">TODAY()</f>
        <v>45728</v>
      </c>
      <c r="B78" s="556">
        <v>2025</v>
      </c>
      <c r="C78" s="557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2">
      <c r="A79"/>
      <c r="B79" s="559" t="s">
        <v>262</v>
      </c>
      <c r="C79" s="560" t="s">
        <v>263</v>
      </c>
      <c r="D79" s="561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2">
      <c r="A80" s="27" t="s">
        <v>20</v>
      </c>
      <c r="B80" s="575"/>
      <c r="C80" s="576"/>
      <c r="D80" s="577"/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2">
      <c r="A81" s="20" t="s">
        <v>21</v>
      </c>
      <c r="B81" s="565"/>
      <c r="C81" s="566"/>
      <c r="D81" s="567"/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2">
      <c r="A82" s="20" t="s">
        <v>22</v>
      </c>
      <c r="B82" s="565"/>
      <c r="C82" s="566"/>
      <c r="D82" s="567"/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2">
      <c r="A83" s="20" t="s">
        <v>23</v>
      </c>
      <c r="B83" s="565"/>
      <c r="C83" s="566"/>
      <c r="D83" s="567"/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2">
      <c r="A84" s="20" t="s">
        <v>24</v>
      </c>
      <c r="B84" s="565"/>
      <c r="C84" s="566"/>
      <c r="D84" s="567"/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2">
      <c r="A85" s="20" t="s">
        <v>25</v>
      </c>
      <c r="B85" s="565"/>
      <c r="C85" s="566"/>
      <c r="D85" s="567"/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2">
      <c r="A86" s="20" t="s">
        <v>26</v>
      </c>
      <c r="B86" s="565"/>
      <c r="C86" s="566"/>
      <c r="D86" s="567"/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2">
      <c r="A87" s="20" t="s">
        <v>27</v>
      </c>
      <c r="B87" s="565"/>
      <c r="C87" s="566"/>
      <c r="D87" s="567"/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2">
      <c r="A88" s="20" t="s">
        <v>28</v>
      </c>
      <c r="B88" s="565"/>
      <c r="C88" s="566"/>
      <c r="D88" s="567"/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2">
      <c r="A89" s="20" t="s">
        <v>29</v>
      </c>
      <c r="B89" s="565"/>
      <c r="C89" s="566"/>
      <c r="D89" s="567"/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2">
      <c r="A90" s="20" t="s">
        <v>10</v>
      </c>
      <c r="B90" s="565"/>
      <c r="C90" s="566"/>
      <c r="D90" s="567"/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2">
      <c r="A91" s="20" t="s">
        <v>30</v>
      </c>
      <c r="B91" s="565"/>
      <c r="C91" s="566"/>
      <c r="D91" s="567"/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2">
      <c r="A92" s="20" t="s">
        <v>31</v>
      </c>
      <c r="B92" s="565"/>
      <c r="C92" s="566"/>
      <c r="D92" s="567"/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2">
      <c r="A93" s="20" t="s">
        <v>32</v>
      </c>
      <c r="B93" s="565"/>
      <c r="C93" s="566"/>
      <c r="D93" s="567"/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2">
      <c r="A94" s="20" t="s">
        <v>33</v>
      </c>
      <c r="B94" s="565"/>
      <c r="C94" s="566"/>
      <c r="D94" s="567"/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2">
      <c r="A95" s="20" t="s">
        <v>34</v>
      </c>
      <c r="B95" s="565"/>
      <c r="C95" s="566"/>
      <c r="D95" s="567"/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2">
      <c r="A96" s="20" t="s">
        <v>35</v>
      </c>
      <c r="B96" s="565"/>
      <c r="C96" s="566"/>
      <c r="D96" s="567"/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2">
      <c r="A97" s="20" t="s">
        <v>36</v>
      </c>
      <c r="B97" s="565"/>
      <c r="C97" s="566"/>
      <c r="D97" s="567"/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2">
      <c r="A98" s="20" t="s">
        <v>37</v>
      </c>
      <c r="B98" s="565"/>
      <c r="C98" s="566"/>
      <c r="D98" s="567"/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2">
      <c r="A99" s="24" t="s">
        <v>38</v>
      </c>
      <c r="B99" s="565"/>
      <c r="C99" s="566"/>
      <c r="D99" s="567"/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2">
      <c r="A100" s="21" t="s">
        <v>92</v>
      </c>
      <c r="B100" s="573"/>
      <c r="C100" s="554"/>
      <c r="D100" s="574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2">
      <c r="A101" s="19">
        <f ca="1">TODAY()</f>
        <v>45728</v>
      </c>
      <c r="B101" s="556">
        <v>2025</v>
      </c>
      <c r="C101" s="557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2">
      <c r="B102" s="559" t="s">
        <v>262</v>
      </c>
      <c r="C102" s="560" t="s">
        <v>263</v>
      </c>
      <c r="D102" s="561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2">
      <c r="A103" s="27" t="s">
        <v>94</v>
      </c>
      <c r="B103" s="562"/>
      <c r="C103" s="563"/>
      <c r="D103" s="564"/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2">
      <c r="A104" s="23" t="s">
        <v>21</v>
      </c>
      <c r="B104" s="565"/>
      <c r="C104" s="566"/>
      <c r="D104" s="567"/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2">
      <c r="A105" s="22" t="s">
        <v>39</v>
      </c>
      <c r="B105" s="565"/>
      <c r="C105" s="566"/>
      <c r="D105" s="567"/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2">
      <c r="A106" s="20" t="s">
        <v>40</v>
      </c>
      <c r="B106" s="565"/>
      <c r="C106" s="566"/>
      <c r="D106" s="567"/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2">
      <c r="A107" s="20" t="s">
        <v>41</v>
      </c>
      <c r="B107" s="565"/>
      <c r="C107" s="566"/>
      <c r="D107" s="567"/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2">
      <c r="A108" s="20" t="s">
        <v>42</v>
      </c>
      <c r="B108" s="565"/>
      <c r="C108" s="566"/>
      <c r="D108" s="567"/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2">
      <c r="A109" s="20" t="s">
        <v>43</v>
      </c>
      <c r="B109" s="565"/>
      <c r="C109" s="566"/>
      <c r="D109" s="567"/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2">
      <c r="A110" s="20" t="s">
        <v>141</v>
      </c>
      <c r="B110" s="565"/>
      <c r="C110" s="566"/>
      <c r="D110" s="567"/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2">
      <c r="A111" s="20" t="s">
        <v>44</v>
      </c>
      <c r="B111" s="565"/>
      <c r="C111" s="566"/>
      <c r="D111" s="567"/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2">
      <c r="A112" s="20" t="s">
        <v>45</v>
      </c>
      <c r="B112" s="565"/>
      <c r="C112" s="566"/>
      <c r="D112" s="567"/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2">
      <c r="A113" s="20" t="s">
        <v>46</v>
      </c>
      <c r="B113" s="565"/>
      <c r="C113" s="566"/>
      <c r="D113" s="567"/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2">
      <c r="B114" s="570"/>
      <c r="C114" s="571"/>
      <c r="D114" s="572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2">
      <c r="A115" s="190"/>
      <c r="B115" s="568"/>
      <c r="C115" s="568"/>
      <c r="D115" s="569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2">
      <c r="A116" s="199" t="s">
        <v>95</v>
      </c>
      <c r="B116" s="562"/>
      <c r="C116" s="563"/>
      <c r="D116" s="564"/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2">
      <c r="A117" s="20" t="s">
        <v>47</v>
      </c>
      <c r="B117" s="565"/>
      <c r="C117" s="566"/>
      <c r="D117" s="567"/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2">
      <c r="A118" s="20" t="s">
        <v>48</v>
      </c>
      <c r="B118" s="565"/>
      <c r="C118" s="566"/>
      <c r="D118" s="567"/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2">
      <c r="A119" s="20" t="s">
        <v>142</v>
      </c>
      <c r="B119" s="565"/>
      <c r="C119" s="566"/>
      <c r="D119" s="567"/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2">
      <c r="A120" s="20" t="s">
        <v>143</v>
      </c>
      <c r="B120" s="565"/>
      <c r="C120" s="566"/>
      <c r="D120" s="567"/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2">
      <c r="A121" s="20" t="s">
        <v>49</v>
      </c>
      <c r="B121" s="565"/>
      <c r="C121" s="566"/>
      <c r="D121" s="567"/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2">
      <c r="A122" s="20" t="s">
        <v>144</v>
      </c>
      <c r="B122" s="565"/>
      <c r="C122" s="566"/>
      <c r="D122" s="567"/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2">
      <c r="A123" s="20" t="s">
        <v>50</v>
      </c>
      <c r="B123" s="565"/>
      <c r="C123" s="566"/>
      <c r="D123" s="567"/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2">
      <c r="A124" s="20" t="s">
        <v>12</v>
      </c>
      <c r="B124" s="565"/>
      <c r="C124" s="566"/>
      <c r="D124" s="567"/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2">
      <c r="A125" s="20" t="s">
        <v>145</v>
      </c>
      <c r="B125" s="565"/>
      <c r="C125" s="566"/>
      <c r="D125" s="567"/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2">
      <c r="A126" s="20" t="s">
        <v>146</v>
      </c>
      <c r="B126" s="565"/>
      <c r="C126" s="566"/>
      <c r="D126" s="567"/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2">
      <c r="A127" s="20" t="s">
        <v>246</v>
      </c>
      <c r="B127" s="565"/>
      <c r="C127" s="566"/>
      <c r="D127" s="567"/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2">
      <c r="A128" s="20" t="s">
        <v>194</v>
      </c>
      <c r="B128" s="565"/>
      <c r="C128" s="566"/>
      <c r="D128" s="567"/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2">
      <c r="A129" s="20" t="s">
        <v>51</v>
      </c>
      <c r="B129" s="565"/>
      <c r="C129" s="566"/>
      <c r="D129" s="567"/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2">
      <c r="A130" s="20" t="s">
        <v>253</v>
      </c>
      <c r="B130" s="565"/>
      <c r="C130" s="566"/>
      <c r="D130" s="567"/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2">
      <c r="A131" s="24" t="s">
        <v>147</v>
      </c>
      <c r="B131" s="565"/>
      <c r="C131" s="566"/>
      <c r="D131" s="567"/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2">
      <c r="A132" s="21" t="s">
        <v>92</v>
      </c>
      <c r="B132" s="573"/>
      <c r="C132" s="554"/>
      <c r="D132" s="574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2">
      <c r="A133" s="19">
        <f ca="1">TODAY()</f>
        <v>45728</v>
      </c>
      <c r="B133" s="556">
        <v>2025</v>
      </c>
      <c r="C133" s="557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2">
      <c r="B134" s="559" t="s">
        <v>262</v>
      </c>
      <c r="C134" s="560" t="s">
        <v>263</v>
      </c>
      <c r="D134" s="561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2">
      <c r="A135" s="50" t="s">
        <v>129</v>
      </c>
      <c r="B135" s="562"/>
      <c r="C135" s="563"/>
      <c r="D135" s="564"/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2">
      <c r="A136" s="20" t="s">
        <v>166</v>
      </c>
      <c r="B136" s="565"/>
      <c r="C136" s="566"/>
      <c r="D136" s="567"/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2">
      <c r="A137" s="20" t="s">
        <v>167</v>
      </c>
      <c r="B137" s="565"/>
      <c r="C137" s="566"/>
      <c r="D137" s="567"/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2">
      <c r="A138" s="20" t="s">
        <v>168</v>
      </c>
      <c r="B138" s="565"/>
      <c r="C138" s="566"/>
      <c r="D138" s="567"/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2">
      <c r="A139" s="20" t="s">
        <v>169</v>
      </c>
      <c r="B139" s="565"/>
      <c r="C139" s="566"/>
      <c r="D139" s="567"/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2">
      <c r="A140" s="20" t="s">
        <v>170</v>
      </c>
      <c r="B140" s="565"/>
      <c r="C140" s="566"/>
      <c r="D140" s="567"/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2">
      <c r="A141" s="20" t="s">
        <v>171</v>
      </c>
      <c r="B141" s="565"/>
      <c r="C141" s="566"/>
      <c r="D141" s="567"/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2">
      <c r="A142" s="20" t="s">
        <v>172</v>
      </c>
      <c r="B142" s="565"/>
      <c r="C142" s="566"/>
      <c r="D142" s="567"/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2">
      <c r="A143" s="20" t="s">
        <v>173</v>
      </c>
      <c r="B143" s="565"/>
      <c r="C143" s="566"/>
      <c r="D143" s="567"/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2">
      <c r="A144" s="20" t="s">
        <v>174</v>
      </c>
      <c r="B144" s="565"/>
      <c r="C144" s="566"/>
      <c r="D144" s="567"/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2">
      <c r="A145" s="20" t="s">
        <v>175</v>
      </c>
      <c r="B145" s="565"/>
      <c r="C145" s="566"/>
      <c r="D145" s="567"/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2">
      <c r="A146" s="20" t="s">
        <v>176</v>
      </c>
      <c r="B146" s="565"/>
      <c r="C146" s="566"/>
      <c r="D146" s="567"/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2">
      <c r="A147" s="20" t="s">
        <v>177</v>
      </c>
      <c r="B147" s="565"/>
      <c r="C147" s="566"/>
      <c r="D147" s="567"/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2">
      <c r="A148" s="20" t="s">
        <v>178</v>
      </c>
      <c r="B148" s="565"/>
      <c r="C148" s="566"/>
      <c r="D148" s="567"/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2">
      <c r="A149" s="20" t="s">
        <v>179</v>
      </c>
      <c r="B149" s="565"/>
      <c r="C149" s="566"/>
      <c r="D149" s="567"/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2">
      <c r="A150" s="20" t="s">
        <v>180</v>
      </c>
      <c r="B150" s="565"/>
      <c r="C150" s="566"/>
      <c r="D150" s="567"/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2">
      <c r="A151" s="20" t="s">
        <v>181</v>
      </c>
      <c r="B151" s="565"/>
      <c r="C151" s="566"/>
      <c r="D151" s="567"/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2">
      <c r="A152" s="20" t="s">
        <v>182</v>
      </c>
      <c r="B152" s="565"/>
      <c r="C152" s="566"/>
      <c r="D152" s="567"/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2">
      <c r="A153" s="20" t="s">
        <v>183</v>
      </c>
      <c r="B153" s="565"/>
      <c r="C153" s="566"/>
      <c r="D153" s="567"/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2">
      <c r="A154" s="20" t="s">
        <v>184</v>
      </c>
      <c r="B154" s="565"/>
      <c r="C154" s="566"/>
      <c r="D154" s="567"/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2">
      <c r="A155" s="20" t="s">
        <v>185</v>
      </c>
      <c r="B155" s="565"/>
      <c r="C155" s="566"/>
      <c r="D155" s="567"/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2">
      <c r="A156" s="20" t="s">
        <v>13</v>
      </c>
      <c r="B156" s="565"/>
      <c r="C156" s="566"/>
      <c r="D156" s="567"/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2">
      <c r="A157" s="20" t="s">
        <v>186</v>
      </c>
      <c r="B157" s="565"/>
      <c r="C157" s="566"/>
      <c r="D157" s="567"/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2">
      <c r="A158" s="20" t="s">
        <v>187</v>
      </c>
      <c r="B158" s="565"/>
      <c r="C158" s="566"/>
      <c r="D158" s="567"/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2">
      <c r="A159" s="20" t="s">
        <v>188</v>
      </c>
      <c r="B159" s="565"/>
      <c r="C159" s="566"/>
      <c r="D159" s="567"/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2">
      <c r="A160" s="24" t="s">
        <v>189</v>
      </c>
      <c r="B160" s="565"/>
      <c r="C160" s="566"/>
      <c r="D160" s="567"/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2">
      <c r="A161" s="21" t="s">
        <v>92</v>
      </c>
      <c r="B161" s="573"/>
      <c r="C161" s="554"/>
      <c r="D161" s="574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2">
      <c r="A162" s="19">
        <f ca="1">TODAY()</f>
        <v>45728</v>
      </c>
      <c r="B162" s="556">
        <v>2025</v>
      </c>
      <c r="C162" s="557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2">
      <c r="B163" s="559" t="s">
        <v>262</v>
      </c>
      <c r="C163" s="560" t="s">
        <v>263</v>
      </c>
      <c r="D163" s="561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2">
      <c r="A164" s="260" t="s">
        <v>52</v>
      </c>
      <c r="B164" s="562"/>
      <c r="C164" s="563"/>
      <c r="D164" s="564"/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2">
      <c r="A165" s="20" t="s">
        <v>53</v>
      </c>
      <c r="B165" s="565"/>
      <c r="C165" s="566"/>
      <c r="D165" s="567"/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2">
      <c r="A166" s="20" t="s">
        <v>247</v>
      </c>
      <c r="B166" s="565"/>
      <c r="C166" s="566"/>
      <c r="D166" s="567"/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2">
      <c r="A167" s="20" t="s">
        <v>54</v>
      </c>
      <c r="B167" s="565"/>
      <c r="C167" s="566"/>
      <c r="D167" s="567"/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2">
      <c r="A168" s="20" t="s">
        <v>55</v>
      </c>
      <c r="B168" s="565"/>
      <c r="C168" s="566"/>
      <c r="D168" s="567"/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2">
      <c r="A169" s="20" t="s">
        <v>56</v>
      </c>
      <c r="B169" s="565"/>
      <c r="C169" s="566"/>
      <c r="D169" s="567"/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2">
      <c r="A170" s="20" t="s">
        <v>57</v>
      </c>
      <c r="B170" s="565"/>
      <c r="C170" s="566"/>
      <c r="D170" s="567"/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2">
      <c r="A171" s="20" t="s">
        <v>58</v>
      </c>
      <c r="B171" s="565"/>
      <c r="C171" s="566"/>
      <c r="D171" s="567"/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2">
      <c r="A172" s="20" t="s">
        <v>148</v>
      </c>
      <c r="B172" s="565"/>
      <c r="C172" s="566"/>
      <c r="D172" s="567"/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2">
      <c r="A173" s="20" t="s">
        <v>59</v>
      </c>
      <c r="B173" s="565"/>
      <c r="C173" s="566"/>
      <c r="D173" s="567"/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2">
      <c r="A174" s="20" t="s">
        <v>165</v>
      </c>
      <c r="B174" s="565"/>
      <c r="C174" s="566"/>
      <c r="D174" s="567"/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2">
      <c r="A175" s="20" t="s">
        <v>60</v>
      </c>
      <c r="B175" s="565"/>
      <c r="C175" s="566"/>
      <c r="D175" s="567"/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2">
      <c r="A176" s="20" t="s">
        <v>149</v>
      </c>
      <c r="B176" s="565"/>
      <c r="C176" s="566"/>
      <c r="D176" s="567"/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2">
      <c r="A177" s="20" t="s">
        <v>150</v>
      </c>
      <c r="B177" s="565"/>
      <c r="C177" s="566"/>
      <c r="D177" s="567"/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2">
      <c r="A178" s="20" t="s">
        <v>81</v>
      </c>
      <c r="B178" s="565"/>
      <c r="C178" s="566"/>
      <c r="D178" s="567"/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2">
      <c r="A179" s="20" t="s">
        <v>151</v>
      </c>
      <c r="B179" s="565"/>
      <c r="C179" s="566"/>
      <c r="D179" s="567"/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2">
      <c r="A180" s="20" t="s">
        <v>152</v>
      </c>
      <c r="B180" s="565"/>
      <c r="C180" s="566"/>
      <c r="D180" s="567"/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2">
      <c r="A181" s="20" t="s">
        <v>153</v>
      </c>
      <c r="B181" s="565"/>
      <c r="C181" s="566"/>
      <c r="D181" s="567"/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2">
      <c r="A182" s="20" t="s">
        <v>254</v>
      </c>
      <c r="B182" s="565"/>
      <c r="C182" s="566"/>
      <c r="D182" s="567"/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2">
      <c r="A183" s="20" t="s">
        <v>154</v>
      </c>
      <c r="B183" s="565"/>
      <c r="C183" s="566"/>
      <c r="D183" s="567"/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2">
      <c r="A184" s="20" t="s">
        <v>14</v>
      </c>
      <c r="B184" s="565"/>
      <c r="C184" s="566"/>
      <c r="D184" s="567"/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2">
      <c r="A185" s="20" t="s">
        <v>155</v>
      </c>
      <c r="B185" s="565"/>
      <c r="C185" s="566"/>
      <c r="D185" s="567"/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2">
      <c r="A186" s="20" t="s">
        <v>61</v>
      </c>
      <c r="B186" s="565"/>
      <c r="C186" s="566"/>
      <c r="D186" s="567"/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2">
      <c r="A187" s="203" t="s">
        <v>92</v>
      </c>
      <c r="B187" s="578"/>
      <c r="C187" s="578"/>
      <c r="D187" s="579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2">
      <c r="A188" s="199" t="s">
        <v>62</v>
      </c>
      <c r="B188" s="562"/>
      <c r="C188" s="563"/>
      <c r="D188" s="564"/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2">
      <c r="A189" s="23" t="s">
        <v>248</v>
      </c>
      <c r="B189" s="565"/>
      <c r="C189" s="566"/>
      <c r="D189" s="567"/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2">
      <c r="A190" s="23" t="s">
        <v>156</v>
      </c>
      <c r="B190" s="565"/>
      <c r="C190" s="566"/>
      <c r="D190" s="567"/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2">
      <c r="A191" s="23" t="s">
        <v>63</v>
      </c>
      <c r="B191" s="565"/>
      <c r="C191" s="566"/>
      <c r="D191" s="567"/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2">
      <c r="A192" s="23" t="s">
        <v>64</v>
      </c>
      <c r="B192" s="565"/>
      <c r="C192" s="566"/>
      <c r="D192" s="567"/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2">
      <c r="A193" s="20" t="s">
        <v>65</v>
      </c>
      <c r="B193" s="565"/>
      <c r="C193" s="566"/>
      <c r="D193" s="567"/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2">
      <c r="A194" s="20" t="s">
        <v>66</v>
      </c>
      <c r="B194" s="565"/>
      <c r="C194" s="566"/>
      <c r="D194" s="567"/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2">
      <c r="A195" s="20" t="s">
        <v>67</v>
      </c>
      <c r="B195" s="565"/>
      <c r="C195" s="566"/>
      <c r="D195" s="567"/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2">
      <c r="A196" s="20" t="s">
        <v>157</v>
      </c>
      <c r="B196" s="565"/>
      <c r="C196" s="566"/>
      <c r="D196" s="567"/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2">
      <c r="A197" s="20" t="s">
        <v>141</v>
      </c>
      <c r="B197" s="565"/>
      <c r="C197" s="566"/>
      <c r="D197" s="567"/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2">
      <c r="A198" s="20" t="s">
        <v>158</v>
      </c>
      <c r="B198" s="565"/>
      <c r="C198" s="566"/>
      <c r="D198" s="567"/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2">
      <c r="A199" s="20" t="s">
        <v>68</v>
      </c>
      <c r="B199" s="565"/>
      <c r="C199" s="566"/>
      <c r="D199" s="567"/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2">
      <c r="A200" s="20" t="s">
        <v>69</v>
      </c>
      <c r="B200" s="565"/>
      <c r="C200" s="566"/>
      <c r="D200" s="567"/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2">
      <c r="A201" s="20" t="s">
        <v>255</v>
      </c>
      <c r="B201" s="565"/>
      <c r="C201" s="566"/>
      <c r="D201" s="567"/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2">
      <c r="A202" s="20" t="s">
        <v>159</v>
      </c>
      <c r="B202" s="565"/>
      <c r="C202" s="566"/>
      <c r="D202" s="567"/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2">
      <c r="A203" s="24" t="s">
        <v>70</v>
      </c>
      <c r="B203" s="565"/>
      <c r="C203" s="566"/>
      <c r="D203" s="567"/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2">
      <c r="A204" s="7" t="s">
        <v>92</v>
      </c>
      <c r="B204" s="580"/>
      <c r="C204" s="581"/>
      <c r="D204" s="582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2">
      <c r="A205" s="19">
        <f ca="1">TODAY()</f>
        <v>45728</v>
      </c>
      <c r="B205" s="556">
        <v>2025</v>
      </c>
      <c r="C205" s="557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2">
      <c r="B206" s="559" t="s">
        <v>262</v>
      </c>
      <c r="C206" s="560" t="s">
        <v>263</v>
      </c>
      <c r="D206" s="561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2">
      <c r="A207" s="199" t="s">
        <v>71</v>
      </c>
      <c r="B207" s="562"/>
      <c r="C207" s="563"/>
      <c r="D207" s="564"/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2">
      <c r="A208" s="23" t="s">
        <v>190</v>
      </c>
      <c r="B208" s="565"/>
      <c r="C208" s="566"/>
      <c r="D208" s="567"/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2">
      <c r="A209" s="20" t="s">
        <v>72</v>
      </c>
      <c r="B209" s="565"/>
      <c r="C209" s="566"/>
      <c r="D209" s="567"/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2">
      <c r="A210" s="20" t="s">
        <v>73</v>
      </c>
      <c r="B210" s="565"/>
      <c r="C210" s="566"/>
      <c r="D210" s="567"/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2">
      <c r="A211" s="20" t="s">
        <v>160</v>
      </c>
      <c r="B211" s="565"/>
      <c r="C211" s="566"/>
      <c r="D211" s="567"/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2">
      <c r="A212" s="20" t="s">
        <v>74</v>
      </c>
      <c r="B212" s="565"/>
      <c r="C212" s="566"/>
      <c r="D212" s="567"/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2">
      <c r="A213" s="20" t="s">
        <v>249</v>
      </c>
      <c r="B213" s="565"/>
      <c r="C213" s="566"/>
      <c r="D213" s="567"/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2">
      <c r="A214" s="20" t="s">
        <v>75</v>
      </c>
      <c r="B214" s="565"/>
      <c r="C214" s="566"/>
      <c r="D214" s="567"/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2">
      <c r="A215" s="20" t="s">
        <v>76</v>
      </c>
      <c r="B215" s="565"/>
      <c r="C215" s="566"/>
      <c r="D215" s="567"/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2">
      <c r="A216" s="20" t="s">
        <v>77</v>
      </c>
      <c r="B216" s="565"/>
      <c r="C216" s="566"/>
      <c r="D216" s="567"/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2">
      <c r="A217" s="20" t="s">
        <v>78</v>
      </c>
      <c r="B217" s="565"/>
      <c r="C217" s="566"/>
      <c r="D217" s="567"/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2">
      <c r="A218" s="20" t="s">
        <v>161</v>
      </c>
      <c r="B218" s="565"/>
      <c r="C218" s="566"/>
      <c r="D218" s="567"/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2">
      <c r="A219" s="20" t="s">
        <v>162</v>
      </c>
      <c r="B219" s="565"/>
      <c r="C219" s="566"/>
      <c r="D219" s="567"/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2">
      <c r="A220" s="20" t="s">
        <v>256</v>
      </c>
      <c r="B220" s="565"/>
      <c r="C220" s="566"/>
      <c r="D220" s="567"/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2">
      <c r="A221" s="20" t="s">
        <v>79</v>
      </c>
      <c r="B221" s="565"/>
      <c r="C221" s="566"/>
      <c r="D221" s="567"/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2">
      <c r="A222" s="20" t="s">
        <v>80</v>
      </c>
      <c r="B222" s="565"/>
      <c r="C222" s="566"/>
      <c r="D222" s="567"/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2">
      <c r="A223" s="20" t="s">
        <v>81</v>
      </c>
      <c r="B223" s="565"/>
      <c r="C223" s="566"/>
      <c r="D223" s="567"/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2">
      <c r="A224" s="20" t="s">
        <v>121</v>
      </c>
      <c r="B224" s="565"/>
      <c r="C224" s="566"/>
      <c r="D224" s="567"/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2">
      <c r="A225" s="20" t="s">
        <v>257</v>
      </c>
      <c r="B225" s="565"/>
      <c r="C225" s="566"/>
      <c r="D225" s="567"/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2">
      <c r="A226" s="20" t="s">
        <v>82</v>
      </c>
      <c r="B226" s="565"/>
      <c r="C226" s="566"/>
      <c r="D226" s="567"/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2">
      <c r="A227" s="20" t="s">
        <v>163</v>
      </c>
      <c r="B227" s="565"/>
      <c r="C227" s="566"/>
      <c r="D227" s="567"/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2">
      <c r="A228" s="20" t="s">
        <v>83</v>
      </c>
      <c r="B228" s="565"/>
      <c r="C228" s="566"/>
      <c r="D228" s="567"/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2">
      <c r="A229" s="20" t="s">
        <v>164</v>
      </c>
      <c r="B229" s="565"/>
      <c r="C229" s="566"/>
      <c r="D229" s="567"/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2">
      <c r="A230" s="20" t="s">
        <v>258</v>
      </c>
      <c r="B230" s="565"/>
      <c r="C230" s="566"/>
      <c r="D230" s="567"/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2">
      <c r="A231" s="20" t="s">
        <v>84</v>
      </c>
      <c r="B231" s="565"/>
      <c r="C231" s="566"/>
      <c r="D231" s="567"/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2">
      <c r="A232" s="20" t="s">
        <v>85</v>
      </c>
      <c r="B232" s="565"/>
      <c r="C232" s="566"/>
      <c r="D232" s="567"/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2">
      <c r="A233" s="20" t="s">
        <v>86</v>
      </c>
      <c r="B233" s="565"/>
      <c r="C233" s="566"/>
      <c r="D233" s="567"/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2">
      <c r="A234" s="20" t="s">
        <v>87</v>
      </c>
      <c r="B234" s="565"/>
      <c r="C234" s="566"/>
      <c r="D234" s="567"/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2">
      <c r="A235" s="20" t="s">
        <v>259</v>
      </c>
      <c r="B235" s="565"/>
      <c r="C235" s="566"/>
      <c r="D235" s="567"/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2">
      <c r="A236" s="20" t="s">
        <v>16</v>
      </c>
      <c r="B236" s="565"/>
      <c r="C236" s="566"/>
      <c r="D236" s="567"/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2">
      <c r="B237" s="568"/>
      <c r="C237" s="583"/>
      <c r="D237" s="584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2">
      <c r="B238" s="559">
        <v>2025</v>
      </c>
      <c r="C238" s="560"/>
      <c r="D238" s="561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2">
      <c r="A239" s="21"/>
      <c r="B239" s="559" t="s">
        <v>262</v>
      </c>
      <c r="C239" s="560" t="s">
        <v>263</v>
      </c>
      <c r="D239" s="561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5" x14ac:dyDescent="0.2">
      <c r="A240" s="199" t="s">
        <v>3464</v>
      </c>
      <c r="B240" s="562"/>
      <c r="C240" s="563"/>
      <c r="D240" s="564"/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2">
      <c r="A241" s="416" t="s">
        <v>3443</v>
      </c>
      <c r="B241" s="565"/>
      <c r="C241" s="566"/>
      <c r="D241" s="567"/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2">
      <c r="A242" s="416" t="s">
        <v>3444</v>
      </c>
      <c r="B242" s="565"/>
      <c r="C242" s="566"/>
      <c r="D242" s="567"/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2">
      <c r="A243" s="416" t="s">
        <v>3445</v>
      </c>
      <c r="B243" s="565"/>
      <c r="C243" s="566"/>
      <c r="D243" s="567"/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2">
      <c r="A244" s="416" t="s">
        <v>3446</v>
      </c>
      <c r="B244" s="565"/>
      <c r="C244" s="566"/>
      <c r="D244" s="567"/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2">
      <c r="A245" s="416" t="s">
        <v>3447</v>
      </c>
      <c r="B245" s="565"/>
      <c r="C245" s="566"/>
      <c r="D245" s="567"/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2">
      <c r="A246" s="416" t="s">
        <v>3448</v>
      </c>
      <c r="B246" s="565"/>
      <c r="C246" s="566"/>
      <c r="D246" s="567"/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2">
      <c r="A247" s="416" t="s">
        <v>3449</v>
      </c>
      <c r="B247" s="565"/>
      <c r="C247" s="566"/>
      <c r="D247" s="567"/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2">
      <c r="A248" s="416" t="s">
        <v>3450</v>
      </c>
      <c r="B248" s="565"/>
      <c r="C248" s="566"/>
      <c r="D248" s="567"/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2">
      <c r="A249" s="416" t="s">
        <v>3451</v>
      </c>
      <c r="B249" s="565"/>
      <c r="C249" s="566"/>
      <c r="D249" s="567"/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2">
      <c r="A250" s="416" t="s">
        <v>3452</v>
      </c>
      <c r="B250" s="565"/>
      <c r="C250" s="566"/>
      <c r="D250" s="567"/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2">
      <c r="A251" s="416" t="s">
        <v>3453</v>
      </c>
      <c r="B251" s="565"/>
      <c r="C251" s="566"/>
      <c r="D251" s="567"/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2">
      <c r="A252" s="416" t="s">
        <v>3454</v>
      </c>
      <c r="B252" s="565"/>
      <c r="C252" s="566"/>
      <c r="D252" s="567"/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2">
      <c r="A253" s="416" t="s">
        <v>3455</v>
      </c>
      <c r="B253" s="565"/>
      <c r="C253" s="566"/>
      <c r="D253" s="567"/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2">
      <c r="A254" s="416" t="s">
        <v>3456</v>
      </c>
      <c r="B254" s="565"/>
      <c r="C254" s="566"/>
      <c r="D254" s="567"/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2">
      <c r="A255" s="416" t="s">
        <v>3457</v>
      </c>
      <c r="B255" s="565"/>
      <c r="C255" s="566"/>
      <c r="D255" s="567"/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2">
      <c r="A256" s="416" t="s">
        <v>3458</v>
      </c>
      <c r="B256" s="565"/>
      <c r="C256" s="566"/>
      <c r="D256" s="567"/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2">
      <c r="A257" s="416" t="s">
        <v>3459</v>
      </c>
      <c r="B257" s="565"/>
      <c r="C257" s="566"/>
      <c r="D257" s="567"/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2">
      <c r="A258" s="416" t="s">
        <v>3460</v>
      </c>
      <c r="B258" s="565"/>
      <c r="C258" s="566"/>
      <c r="D258" s="567"/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2">
      <c r="A259" s="416" t="s">
        <v>3461</v>
      </c>
      <c r="B259" s="565"/>
      <c r="C259" s="566"/>
      <c r="D259" s="567"/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2">
      <c r="A260" s="416" t="s">
        <v>3462</v>
      </c>
      <c r="B260" s="565"/>
      <c r="C260" s="566"/>
      <c r="D260" s="567"/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2">
      <c r="A261" s="416" t="s">
        <v>3463</v>
      </c>
      <c r="B261" s="585"/>
      <c r="C261" s="586"/>
      <c r="D261" s="587"/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D24" activeCellId="3" sqref="D6:D18 J6:J18 J24:J36 D24:D36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45728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2">
      <c r="A6" s="9" t="s">
        <v>5</v>
      </c>
      <c r="B6">
        <v>16435</v>
      </c>
      <c r="C6">
        <v>17749</v>
      </c>
      <c r="E6" s="5">
        <f>(+D6-B6)/B6</f>
        <v>-1</v>
      </c>
      <c r="F6" s="5">
        <f>(+D6-C6)/C6</f>
        <v>-1</v>
      </c>
      <c r="H6">
        <v>12474</v>
      </c>
      <c r="I6">
        <v>13146</v>
      </c>
      <c r="K6" s="5">
        <f t="shared" ref="K6:K18" si="0">(+J6-H6)/H6</f>
        <v>-1</v>
      </c>
      <c r="L6" s="5">
        <f t="shared" ref="L6:L18" si="1">(+J6-I6)/I6</f>
        <v>-1</v>
      </c>
    </row>
    <row r="7" spans="1:12" x14ac:dyDescent="0.2">
      <c r="A7" t="s">
        <v>6</v>
      </c>
      <c r="B7">
        <v>9891</v>
      </c>
      <c r="C7">
        <v>10697</v>
      </c>
      <c r="E7" s="5">
        <f t="shared" ref="E7:E18" si="2">(+D7-B7)/B7</f>
        <v>-1</v>
      </c>
      <c r="F7" s="5">
        <f t="shared" ref="F7:F18" si="3">(+D7-C7)/C7</f>
        <v>-1</v>
      </c>
      <c r="H7">
        <v>7502</v>
      </c>
      <c r="I7">
        <v>7932</v>
      </c>
      <c r="K7" s="5">
        <f t="shared" si="0"/>
        <v>-1</v>
      </c>
      <c r="L7" s="5">
        <f t="shared" si="1"/>
        <v>-1</v>
      </c>
    </row>
    <row r="8" spans="1:12" x14ac:dyDescent="0.2">
      <c r="A8" t="s">
        <v>7</v>
      </c>
      <c r="B8">
        <v>349</v>
      </c>
      <c r="C8">
        <v>324</v>
      </c>
      <c r="E8" s="5">
        <f t="shared" si="2"/>
        <v>-1</v>
      </c>
      <c r="F8" s="5">
        <f t="shared" si="3"/>
        <v>-1</v>
      </c>
      <c r="H8">
        <v>278</v>
      </c>
      <c r="I8">
        <v>274</v>
      </c>
      <c r="K8" s="5">
        <f t="shared" si="0"/>
        <v>-1</v>
      </c>
      <c r="L8" s="5">
        <f t="shared" si="1"/>
        <v>-1</v>
      </c>
    </row>
    <row r="9" spans="1:12" x14ac:dyDescent="0.2">
      <c r="A9" t="s">
        <v>8</v>
      </c>
      <c r="B9">
        <v>1008</v>
      </c>
      <c r="C9">
        <v>1063</v>
      </c>
      <c r="E9" s="5">
        <f t="shared" si="2"/>
        <v>-1</v>
      </c>
      <c r="F9" s="5">
        <f t="shared" si="3"/>
        <v>-1</v>
      </c>
      <c r="H9">
        <v>800</v>
      </c>
      <c r="I9">
        <v>799</v>
      </c>
      <c r="K9" s="5">
        <f t="shared" si="0"/>
        <v>-1</v>
      </c>
      <c r="L9" s="5">
        <f t="shared" si="1"/>
        <v>-1</v>
      </c>
    </row>
    <row r="10" spans="1:12" x14ac:dyDescent="0.2">
      <c r="A10" t="s">
        <v>9</v>
      </c>
      <c r="B10">
        <v>687</v>
      </c>
      <c r="C10">
        <v>712</v>
      </c>
      <c r="E10" s="5">
        <f t="shared" si="2"/>
        <v>-1</v>
      </c>
      <c r="F10" s="5">
        <f t="shared" si="3"/>
        <v>-1</v>
      </c>
      <c r="H10">
        <v>504</v>
      </c>
      <c r="I10">
        <v>550</v>
      </c>
      <c r="K10" s="5">
        <f t="shared" si="0"/>
        <v>-1</v>
      </c>
      <c r="L10" s="5">
        <f t="shared" si="1"/>
        <v>-1</v>
      </c>
    </row>
    <row r="11" spans="1:12" x14ac:dyDescent="0.2">
      <c r="A11" t="s">
        <v>222</v>
      </c>
      <c r="B11">
        <v>364</v>
      </c>
      <c r="C11">
        <v>407</v>
      </c>
      <c r="E11" s="5">
        <f t="shared" si="2"/>
        <v>-1</v>
      </c>
      <c r="F11" s="5">
        <f t="shared" si="3"/>
        <v>-1</v>
      </c>
      <c r="H11">
        <v>316</v>
      </c>
      <c r="I11">
        <v>328</v>
      </c>
      <c r="K11" s="5">
        <f t="shared" si="0"/>
        <v>-1</v>
      </c>
      <c r="L11" s="5">
        <f t="shared" si="1"/>
        <v>-1</v>
      </c>
    </row>
    <row r="12" spans="1:12" x14ac:dyDescent="0.2">
      <c r="A12" t="s">
        <v>10</v>
      </c>
      <c r="B12">
        <v>5680</v>
      </c>
      <c r="C12">
        <v>6212</v>
      </c>
      <c r="E12" s="5">
        <f t="shared" si="2"/>
        <v>-1</v>
      </c>
      <c r="F12" s="5">
        <f t="shared" si="3"/>
        <v>-1</v>
      </c>
      <c r="H12">
        <v>4331</v>
      </c>
      <c r="I12">
        <v>4687</v>
      </c>
      <c r="K12" s="5">
        <f t="shared" si="0"/>
        <v>-1</v>
      </c>
      <c r="L12" s="5">
        <f t="shared" si="1"/>
        <v>-1</v>
      </c>
    </row>
    <row r="13" spans="1:12" x14ac:dyDescent="0.2">
      <c r="A13" t="s">
        <v>11</v>
      </c>
      <c r="B13">
        <v>679</v>
      </c>
      <c r="C13">
        <v>659</v>
      </c>
      <c r="E13" s="5">
        <f t="shared" si="2"/>
        <v>-1</v>
      </c>
      <c r="F13" s="5">
        <f t="shared" si="3"/>
        <v>-1</v>
      </c>
      <c r="H13">
        <v>532</v>
      </c>
      <c r="I13">
        <v>492</v>
      </c>
      <c r="K13" s="5">
        <f t="shared" si="0"/>
        <v>-1</v>
      </c>
      <c r="L13" s="5">
        <f t="shared" si="1"/>
        <v>-1</v>
      </c>
    </row>
    <row r="14" spans="1:12" x14ac:dyDescent="0.2">
      <c r="A14" t="s">
        <v>12</v>
      </c>
      <c r="B14">
        <v>1355</v>
      </c>
      <c r="C14">
        <v>1367</v>
      </c>
      <c r="E14" s="5">
        <f t="shared" si="2"/>
        <v>-1</v>
      </c>
      <c r="F14" s="5">
        <f t="shared" si="3"/>
        <v>-1</v>
      </c>
      <c r="H14">
        <v>1045</v>
      </c>
      <c r="I14">
        <v>1033</v>
      </c>
      <c r="K14" s="5">
        <f t="shared" si="0"/>
        <v>-1</v>
      </c>
      <c r="L14" s="5">
        <f t="shared" si="1"/>
        <v>-1</v>
      </c>
    </row>
    <row r="15" spans="1:12" x14ac:dyDescent="0.2">
      <c r="A15" t="s">
        <v>13</v>
      </c>
      <c r="B15">
        <v>605</v>
      </c>
      <c r="C15">
        <v>643</v>
      </c>
      <c r="E15" s="5">
        <f t="shared" si="2"/>
        <v>-1</v>
      </c>
      <c r="F15" s="5">
        <f t="shared" si="3"/>
        <v>-1</v>
      </c>
      <c r="H15">
        <v>478</v>
      </c>
      <c r="I15">
        <v>482</v>
      </c>
      <c r="K15" s="5">
        <f t="shared" si="0"/>
        <v>-1</v>
      </c>
      <c r="L15" s="5">
        <f t="shared" si="1"/>
        <v>-1</v>
      </c>
    </row>
    <row r="16" spans="1:12" x14ac:dyDescent="0.2">
      <c r="A16" t="s">
        <v>14</v>
      </c>
      <c r="B16">
        <v>930</v>
      </c>
      <c r="C16">
        <v>1022</v>
      </c>
      <c r="E16" s="5">
        <f t="shared" si="2"/>
        <v>-1</v>
      </c>
      <c r="F16" s="5">
        <f t="shared" si="3"/>
        <v>-1</v>
      </c>
      <c r="H16">
        <v>616</v>
      </c>
      <c r="I16">
        <v>647</v>
      </c>
      <c r="K16" s="5">
        <f t="shared" si="0"/>
        <v>-1</v>
      </c>
      <c r="L16" s="5">
        <f t="shared" si="1"/>
        <v>-1</v>
      </c>
    </row>
    <row r="17" spans="1:13" x14ac:dyDescent="0.2">
      <c r="A17" t="s">
        <v>15</v>
      </c>
      <c r="B17">
        <v>858</v>
      </c>
      <c r="C17">
        <v>1012</v>
      </c>
      <c r="E17" s="5">
        <f t="shared" si="2"/>
        <v>-1</v>
      </c>
      <c r="F17" s="5">
        <f t="shared" si="3"/>
        <v>-1</v>
      </c>
      <c r="H17">
        <v>604</v>
      </c>
      <c r="I17">
        <v>726</v>
      </c>
      <c r="K17" s="5">
        <f t="shared" si="0"/>
        <v>-1</v>
      </c>
      <c r="L17" s="5">
        <f t="shared" si="1"/>
        <v>-1</v>
      </c>
    </row>
    <row r="18" spans="1:13" x14ac:dyDescent="0.2">
      <c r="A18" t="s">
        <v>16</v>
      </c>
      <c r="B18">
        <v>2674</v>
      </c>
      <c r="C18">
        <v>2814</v>
      </c>
      <c r="E18" s="5">
        <f t="shared" si="2"/>
        <v>-1</v>
      </c>
      <c r="F18" s="5">
        <f t="shared" si="3"/>
        <v>-1</v>
      </c>
      <c r="H18">
        <v>2035</v>
      </c>
      <c r="I18">
        <v>2027</v>
      </c>
      <c r="K18" s="5">
        <f t="shared" si="0"/>
        <v>-1</v>
      </c>
      <c r="L18" s="5">
        <f t="shared" si="1"/>
        <v>-1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</row>
    <row r="24" spans="1:13" x14ac:dyDescent="0.2">
      <c r="A24" s="9" t="s">
        <v>5</v>
      </c>
      <c r="B24">
        <v>19126</v>
      </c>
      <c r="C24">
        <v>20553</v>
      </c>
      <c r="E24" s="5">
        <f>(+D24-B24)/B24</f>
        <v>-1</v>
      </c>
      <c r="F24" s="5">
        <f>(+D24-C24)/C24</f>
        <v>-1</v>
      </c>
      <c r="H24">
        <v>13873</v>
      </c>
      <c r="I24">
        <v>14645</v>
      </c>
      <c r="K24" s="5">
        <f t="shared" ref="K24:K36" si="4">(+J24-H24)/H24</f>
        <v>-1</v>
      </c>
      <c r="L24" s="5">
        <f t="shared" ref="L24:L36" si="5">(+J24-I24)/I24</f>
        <v>-1</v>
      </c>
    </row>
    <row r="25" spans="1:13" x14ac:dyDescent="0.2">
      <c r="A25" t="s">
        <v>6</v>
      </c>
      <c r="B25">
        <v>10951</v>
      </c>
      <c r="C25">
        <v>11931</v>
      </c>
      <c r="E25" s="5">
        <f t="shared" ref="E25:E36" si="6">(+D25-B25)/B25</f>
        <v>-1</v>
      </c>
      <c r="F25" s="5">
        <f t="shared" ref="F25:F36" si="7">(+D25-C25)/C25</f>
        <v>-1</v>
      </c>
      <c r="H25">
        <v>8050</v>
      </c>
      <c r="I25">
        <v>8598</v>
      </c>
      <c r="K25" s="5">
        <f t="shared" si="4"/>
        <v>-1</v>
      </c>
      <c r="L25" s="5">
        <f t="shared" si="5"/>
        <v>-1</v>
      </c>
    </row>
    <row r="26" spans="1:13" x14ac:dyDescent="0.2">
      <c r="A26" t="s">
        <v>7</v>
      </c>
      <c r="B26">
        <v>411</v>
      </c>
      <c r="C26">
        <v>384</v>
      </c>
      <c r="E26" s="5">
        <f t="shared" si="6"/>
        <v>-1</v>
      </c>
      <c r="F26" s="5">
        <f t="shared" si="7"/>
        <v>-1</v>
      </c>
      <c r="H26">
        <v>315</v>
      </c>
      <c r="I26">
        <v>304</v>
      </c>
      <c r="K26" s="5">
        <f t="shared" si="4"/>
        <v>-1</v>
      </c>
      <c r="L26" s="5">
        <f t="shared" si="5"/>
        <v>-1</v>
      </c>
    </row>
    <row r="27" spans="1:13" x14ac:dyDescent="0.2">
      <c r="A27" t="s">
        <v>8</v>
      </c>
      <c r="B27">
        <v>1198</v>
      </c>
      <c r="C27">
        <v>1252</v>
      </c>
      <c r="E27" s="5">
        <f t="shared" si="6"/>
        <v>-1</v>
      </c>
      <c r="F27" s="5">
        <f t="shared" si="7"/>
        <v>-1</v>
      </c>
      <c r="H27">
        <v>903</v>
      </c>
      <c r="I27">
        <v>900</v>
      </c>
      <c r="K27" s="5">
        <f t="shared" si="4"/>
        <v>-1</v>
      </c>
      <c r="L27" s="5">
        <f t="shared" si="5"/>
        <v>-1</v>
      </c>
    </row>
    <row r="28" spans="1:13" x14ac:dyDescent="0.2">
      <c r="A28" t="s">
        <v>9</v>
      </c>
      <c r="B28">
        <v>841</v>
      </c>
      <c r="C28">
        <v>846</v>
      </c>
      <c r="E28" s="5">
        <f t="shared" si="6"/>
        <v>-1</v>
      </c>
      <c r="F28" s="5">
        <f t="shared" si="7"/>
        <v>-1</v>
      </c>
      <c r="H28">
        <v>582</v>
      </c>
      <c r="I28">
        <v>628</v>
      </c>
      <c r="K28" s="5">
        <f t="shared" si="4"/>
        <v>-1</v>
      </c>
      <c r="L28" s="5">
        <f t="shared" si="5"/>
        <v>-1</v>
      </c>
    </row>
    <row r="29" spans="1:13" x14ac:dyDescent="0.2">
      <c r="A29" t="s">
        <v>222</v>
      </c>
      <c r="B29">
        <v>434</v>
      </c>
      <c r="C29">
        <v>504</v>
      </c>
      <c r="E29" s="5">
        <f t="shared" si="6"/>
        <v>-1</v>
      </c>
      <c r="F29" s="5">
        <f t="shared" si="7"/>
        <v>-1</v>
      </c>
      <c r="H29">
        <v>367</v>
      </c>
      <c r="I29">
        <v>393</v>
      </c>
      <c r="K29" s="5">
        <f t="shared" si="4"/>
        <v>-1</v>
      </c>
      <c r="L29" s="5">
        <f t="shared" si="5"/>
        <v>-1</v>
      </c>
    </row>
    <row r="30" spans="1:13" x14ac:dyDescent="0.2">
      <c r="A30" t="s">
        <v>10</v>
      </c>
      <c r="B30">
        <v>6105</v>
      </c>
      <c r="C30">
        <v>6809</v>
      </c>
      <c r="E30" s="5">
        <f t="shared" si="6"/>
        <v>-1</v>
      </c>
      <c r="F30" s="5">
        <f t="shared" si="7"/>
        <v>-1</v>
      </c>
      <c r="H30">
        <v>4566</v>
      </c>
      <c r="I30">
        <v>4968</v>
      </c>
      <c r="K30" s="5">
        <f t="shared" si="4"/>
        <v>-1</v>
      </c>
      <c r="L30" s="5">
        <f t="shared" si="5"/>
        <v>-1</v>
      </c>
    </row>
    <row r="31" spans="1:13" x14ac:dyDescent="0.2">
      <c r="A31" t="s">
        <v>11</v>
      </c>
      <c r="B31">
        <v>793</v>
      </c>
      <c r="C31">
        <v>790</v>
      </c>
      <c r="E31" s="5">
        <f t="shared" si="6"/>
        <v>-1</v>
      </c>
      <c r="F31" s="5">
        <f t="shared" si="7"/>
        <v>-1</v>
      </c>
      <c r="H31">
        <v>590</v>
      </c>
      <c r="I31">
        <v>560</v>
      </c>
      <c r="K31" s="5">
        <f t="shared" si="4"/>
        <v>-1</v>
      </c>
      <c r="L31" s="5">
        <f t="shared" si="5"/>
        <v>-1</v>
      </c>
    </row>
    <row r="32" spans="1:13" x14ac:dyDescent="0.2">
      <c r="A32" t="s">
        <v>12</v>
      </c>
      <c r="B32">
        <v>1680</v>
      </c>
      <c r="C32">
        <v>1615</v>
      </c>
      <c r="E32" s="5">
        <f t="shared" si="6"/>
        <v>-1</v>
      </c>
      <c r="F32" s="5">
        <f t="shared" si="7"/>
        <v>-1</v>
      </c>
      <c r="H32">
        <v>1171</v>
      </c>
      <c r="I32">
        <v>1151</v>
      </c>
      <c r="K32" s="5">
        <f t="shared" si="4"/>
        <v>-1</v>
      </c>
      <c r="L32" s="5">
        <f t="shared" si="5"/>
        <v>-1</v>
      </c>
    </row>
    <row r="33" spans="1:12" x14ac:dyDescent="0.2">
      <c r="A33" t="s">
        <v>13</v>
      </c>
      <c r="B33">
        <v>789</v>
      </c>
      <c r="C33">
        <v>782</v>
      </c>
      <c r="E33" s="5">
        <f t="shared" si="6"/>
        <v>-1</v>
      </c>
      <c r="F33" s="5">
        <f t="shared" si="7"/>
        <v>-1</v>
      </c>
      <c r="H33">
        <v>543</v>
      </c>
      <c r="I33">
        <v>542</v>
      </c>
      <c r="K33" s="5">
        <f t="shared" si="4"/>
        <v>-1</v>
      </c>
      <c r="L33" s="5">
        <f t="shared" si="5"/>
        <v>-1</v>
      </c>
    </row>
    <row r="34" spans="1:12" x14ac:dyDescent="0.2">
      <c r="A34" t="s">
        <v>14</v>
      </c>
      <c r="B34">
        <v>1195</v>
      </c>
      <c r="C34">
        <v>1311</v>
      </c>
      <c r="E34" s="5">
        <f t="shared" si="6"/>
        <v>-1</v>
      </c>
      <c r="F34" s="5">
        <f t="shared" si="7"/>
        <v>-1</v>
      </c>
      <c r="H34">
        <v>779</v>
      </c>
      <c r="I34">
        <v>788</v>
      </c>
      <c r="K34" s="5">
        <f t="shared" si="4"/>
        <v>-1</v>
      </c>
      <c r="L34" s="5">
        <f t="shared" si="5"/>
        <v>-1</v>
      </c>
    </row>
    <row r="35" spans="1:12" x14ac:dyDescent="0.2">
      <c r="A35" t="s">
        <v>15</v>
      </c>
      <c r="B35">
        <v>1038</v>
      </c>
      <c r="C35">
        <v>1164</v>
      </c>
      <c r="E35" s="5">
        <f t="shared" si="6"/>
        <v>-1</v>
      </c>
      <c r="F35" s="5">
        <f t="shared" si="7"/>
        <v>-1</v>
      </c>
      <c r="H35">
        <v>673</v>
      </c>
      <c r="I35">
        <v>799</v>
      </c>
      <c r="K35" s="5">
        <f t="shared" si="4"/>
        <v>-1</v>
      </c>
      <c r="L35" s="5">
        <f t="shared" si="5"/>
        <v>-1</v>
      </c>
    </row>
    <row r="36" spans="1:12" x14ac:dyDescent="0.2">
      <c r="A36" t="s">
        <v>16</v>
      </c>
      <c r="B36">
        <v>3015</v>
      </c>
      <c r="C36">
        <v>3168</v>
      </c>
      <c r="E36" s="5">
        <f t="shared" si="6"/>
        <v>-1</v>
      </c>
      <c r="F36" s="5">
        <f t="shared" si="7"/>
        <v>-1</v>
      </c>
      <c r="H36">
        <v>221</v>
      </c>
      <c r="I36">
        <v>2271</v>
      </c>
      <c r="K36" s="5">
        <f t="shared" si="4"/>
        <v>-1</v>
      </c>
      <c r="L36" s="5">
        <f t="shared" si="5"/>
        <v>-1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246"/>
  <sheetViews>
    <sheetView zoomScaleNormal="100" workbookViewId="0">
      <selection activeCell="B6" sqref="B6"/>
    </sheetView>
  </sheetViews>
  <sheetFormatPr defaultRowHeight="12.75" x14ac:dyDescent="0.2"/>
  <cols>
    <col min="1" max="1" width="19.85546875" customWidth="1"/>
    <col min="2" max="4" width="18.140625" customWidth="1"/>
    <col min="5" max="7" width="19.85546875" style="6" customWidth="1"/>
    <col min="8" max="13" width="18.140625" customWidth="1"/>
    <col min="14" max="14" width="15.140625" customWidth="1"/>
    <col min="15" max="15" width="16" customWidth="1"/>
    <col min="16" max="16" width="12.42578125" customWidth="1"/>
    <col min="17" max="17" width="16.7109375" customWidth="1"/>
    <col min="18" max="18" width="19" customWidth="1"/>
    <col min="19" max="19" width="14" customWidth="1"/>
    <col min="20" max="20" width="9.5703125" customWidth="1"/>
    <col min="21" max="22" width="14.28515625" customWidth="1"/>
    <col min="23" max="25" width="14.28515625" style="11" customWidth="1"/>
    <col min="26" max="28" width="14.28515625" customWidth="1"/>
    <col min="29" max="29" width="14.28515625" style="11" customWidth="1"/>
    <col min="30" max="30" width="13.28515625" style="11" customWidth="1"/>
    <col min="31" max="31" width="12.7109375" style="11" customWidth="1"/>
    <col min="32" max="34" width="14.28515625" style="14" customWidth="1"/>
    <col min="35" max="52" width="11.5703125" style="14" customWidth="1"/>
    <col min="53" max="73" width="11.5703125" customWidth="1"/>
    <col min="74" max="76" width="11.5703125" style="14" customWidth="1"/>
  </cols>
  <sheetData>
    <row r="1" spans="1:76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2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2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2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5" x14ac:dyDescent="0.25">
      <c r="A6" s="19">
        <f ca="1">TODAY()</f>
        <v>45728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2">
      <c r="A8" s="27" t="s">
        <v>93</v>
      </c>
      <c r="B8" s="521"/>
      <c r="C8" s="522"/>
      <c r="D8" s="523"/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2">
      <c r="A9" s="23" t="s">
        <v>135</v>
      </c>
      <c r="B9" s="524"/>
      <c r="C9" s="525"/>
      <c r="D9" s="526"/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2">
      <c r="A10" s="23" t="s">
        <v>136</v>
      </c>
      <c r="B10" s="524"/>
      <c r="C10" s="525"/>
      <c r="D10" s="526"/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2">
      <c r="A11" s="23" t="s">
        <v>148</v>
      </c>
      <c r="B11" s="524"/>
      <c r="C11" s="525"/>
      <c r="D11" s="526"/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2">
      <c r="A12" s="20" t="s">
        <v>8</v>
      </c>
      <c r="B12" s="524"/>
      <c r="C12" s="525"/>
      <c r="D12" s="526"/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2">
      <c r="A13" s="20" t="s">
        <v>252</v>
      </c>
      <c r="B13" s="524"/>
      <c r="C13" s="525"/>
      <c r="D13" s="526"/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2">
      <c r="A14" s="20" t="s">
        <v>137</v>
      </c>
      <c r="B14" s="524"/>
      <c r="C14" s="525"/>
      <c r="D14" s="526"/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2">
      <c r="A15" s="20" t="s">
        <v>17</v>
      </c>
      <c r="B15" s="524"/>
      <c r="C15" s="525"/>
      <c r="D15" s="526"/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2">
      <c r="A16" s="20" t="s">
        <v>138</v>
      </c>
      <c r="B16" s="524"/>
      <c r="C16" s="525"/>
      <c r="D16" s="526"/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2">
      <c r="A17" s="20" t="s">
        <v>18</v>
      </c>
      <c r="B17" s="524"/>
      <c r="C17" s="525"/>
      <c r="D17" s="526"/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2">
      <c r="A18" s="23" t="s">
        <v>3479</v>
      </c>
      <c r="B18" s="524"/>
      <c r="C18" s="525"/>
      <c r="D18" s="526"/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2">
      <c r="A19" s="20" t="s">
        <v>139</v>
      </c>
      <c r="B19" s="524"/>
      <c r="C19" s="525"/>
      <c r="D19" s="526"/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2">
      <c r="A20" s="20" t="s">
        <v>122</v>
      </c>
      <c r="B20" s="524"/>
      <c r="C20" s="525"/>
      <c r="D20" s="526"/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2">
      <c r="A21" s="20" t="s">
        <v>19</v>
      </c>
      <c r="B21" s="524"/>
      <c r="C21" s="525"/>
      <c r="D21" s="526"/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2">
      <c r="A22" s="24" t="s">
        <v>140</v>
      </c>
      <c r="B22" s="524"/>
      <c r="C22" s="525"/>
      <c r="D22" s="526"/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x14ac:dyDescent="0.2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2">
      <c r="A24" s="34" t="s">
        <v>195</v>
      </c>
      <c r="B24" s="521"/>
      <c r="C24" s="522"/>
      <c r="D24" s="523"/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2">
      <c r="A25" t="s">
        <v>196</v>
      </c>
      <c r="B25" s="524"/>
      <c r="C25" s="525"/>
      <c r="D25" s="526"/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2">
      <c r="A26" t="s">
        <v>211</v>
      </c>
      <c r="B26" s="524"/>
      <c r="C26" s="525"/>
      <c r="D26" s="526"/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2">
      <c r="A27" t="s">
        <v>197</v>
      </c>
      <c r="B27" s="524"/>
      <c r="C27" s="525"/>
      <c r="D27" s="526"/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2">
      <c r="A28" t="s">
        <v>198</v>
      </c>
      <c r="B28" s="524"/>
      <c r="C28" s="525"/>
      <c r="D28" s="526"/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2">
      <c r="A29" t="s">
        <v>64</v>
      </c>
      <c r="B29" s="524"/>
      <c r="C29" s="525"/>
      <c r="D29" s="526"/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2">
      <c r="A30" t="s">
        <v>213</v>
      </c>
      <c r="B30" s="524"/>
      <c r="C30" s="525"/>
      <c r="D30" s="526"/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2">
      <c r="A31" t="s">
        <v>199</v>
      </c>
      <c r="B31" s="524"/>
      <c r="C31" s="525"/>
      <c r="D31" s="526"/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2">
      <c r="A32" t="s">
        <v>200</v>
      </c>
      <c r="B32" s="524"/>
      <c r="C32" s="525"/>
      <c r="D32" s="526"/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2">
      <c r="A33" t="s">
        <v>201</v>
      </c>
      <c r="B33" s="524"/>
      <c r="C33" s="525"/>
      <c r="D33" s="526"/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2">
      <c r="A34" t="s">
        <v>212</v>
      </c>
      <c r="B34" s="524"/>
      <c r="C34" s="525"/>
      <c r="D34" s="526"/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2">
      <c r="A35" t="s">
        <v>202</v>
      </c>
      <c r="B35" s="524"/>
      <c r="C35" s="525"/>
      <c r="D35" s="526"/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2">
      <c r="A36" t="s">
        <v>203</v>
      </c>
      <c r="B36" s="524"/>
      <c r="C36" s="525"/>
      <c r="D36" s="526"/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2">
      <c r="A37" t="s">
        <v>204</v>
      </c>
      <c r="B37" s="524"/>
      <c r="C37" s="525"/>
      <c r="D37" s="526"/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2">
      <c r="A38" t="s">
        <v>205</v>
      </c>
      <c r="B38" s="524"/>
      <c r="C38" s="525"/>
      <c r="D38" s="526"/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2">
      <c r="A39" t="s">
        <v>206</v>
      </c>
      <c r="B39" s="524"/>
      <c r="C39" s="525"/>
      <c r="D39" s="526"/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2">
      <c r="A40" t="s">
        <v>207</v>
      </c>
      <c r="B40" s="524"/>
      <c r="C40" s="525"/>
      <c r="D40" s="526"/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2">
      <c r="A41" t="s">
        <v>208</v>
      </c>
      <c r="B41" s="524"/>
      <c r="C41" s="525"/>
      <c r="D41" s="526"/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2">
      <c r="A42" t="s">
        <v>209</v>
      </c>
      <c r="B42" s="524"/>
      <c r="C42" s="525"/>
      <c r="D42" s="526"/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2">
      <c r="A43" t="s">
        <v>210</v>
      </c>
      <c r="B43" s="524"/>
      <c r="C43" s="525"/>
      <c r="D43" s="526"/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2">
      <c r="A44" s="37" t="s">
        <v>155</v>
      </c>
      <c r="B44" s="524"/>
      <c r="C44" s="525"/>
      <c r="D44" s="526"/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x14ac:dyDescent="0.2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x14ac:dyDescent="0.2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x14ac:dyDescent="0.2">
      <c r="A47" s="19">
        <f ca="1">TODAY()</f>
        <v>45728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2">
      <c r="A49" s="34" t="s">
        <v>241</v>
      </c>
      <c r="B49" s="521"/>
      <c r="C49" s="522"/>
      <c r="D49" s="523"/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2">
      <c r="A50" t="s">
        <v>214</v>
      </c>
      <c r="B50" s="524"/>
      <c r="C50" s="525"/>
      <c r="D50" s="526"/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2">
      <c r="A51" t="s">
        <v>215</v>
      </c>
      <c r="B51" s="524"/>
      <c r="C51" s="525"/>
      <c r="D51" s="526"/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2">
      <c r="A52" t="s">
        <v>232</v>
      </c>
      <c r="B52" s="524"/>
      <c r="C52" s="525"/>
      <c r="D52" s="526"/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2">
      <c r="A53" t="s">
        <v>216</v>
      </c>
      <c r="B53" s="524"/>
      <c r="C53" s="525"/>
      <c r="D53" s="526"/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2">
      <c r="A54" t="s">
        <v>217</v>
      </c>
      <c r="B54" s="524"/>
      <c r="C54" s="525"/>
      <c r="D54" s="526"/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2">
      <c r="A55" t="s">
        <v>233</v>
      </c>
      <c r="B55" s="524"/>
      <c r="C55" s="525"/>
      <c r="D55" s="526"/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2">
      <c r="A56" t="s">
        <v>218</v>
      </c>
      <c r="B56" s="524"/>
      <c r="C56" s="525"/>
      <c r="D56" s="526"/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2">
      <c r="A57" t="s">
        <v>219</v>
      </c>
      <c r="B57" s="524"/>
      <c r="C57" s="525"/>
      <c r="D57" s="526"/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2">
      <c r="A58" t="s">
        <v>234</v>
      </c>
      <c r="B58" s="524"/>
      <c r="C58" s="525"/>
      <c r="D58" s="526"/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2">
      <c r="A59" t="s">
        <v>240</v>
      </c>
      <c r="B59" s="524"/>
      <c r="C59" s="525"/>
      <c r="D59" s="526"/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2">
      <c r="A60" t="s">
        <v>220</v>
      </c>
      <c r="B60" s="524"/>
      <c r="C60" s="525"/>
      <c r="D60" s="526"/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2">
      <c r="A61" t="s">
        <v>221</v>
      </c>
      <c r="B61" s="524"/>
      <c r="C61" s="525"/>
      <c r="D61" s="526"/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2">
      <c r="A62" t="s">
        <v>222</v>
      </c>
      <c r="B62" s="524"/>
      <c r="C62" s="525"/>
      <c r="D62" s="526"/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2">
      <c r="A63" t="s">
        <v>223</v>
      </c>
      <c r="B63" s="524"/>
      <c r="C63" s="525"/>
      <c r="D63" s="526"/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2">
      <c r="A64" t="s">
        <v>224</v>
      </c>
      <c r="B64" s="524"/>
      <c r="C64" s="525"/>
      <c r="D64" s="526"/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2">
      <c r="A65" t="s">
        <v>235</v>
      </c>
      <c r="B65" s="524"/>
      <c r="C65" s="525"/>
      <c r="D65" s="526"/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2">
      <c r="A66" t="s">
        <v>225</v>
      </c>
      <c r="B66" s="524"/>
      <c r="C66" s="525"/>
      <c r="D66" s="526"/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2">
      <c r="A67" t="s">
        <v>226</v>
      </c>
      <c r="B67" s="524"/>
      <c r="C67" s="525"/>
      <c r="D67" s="526"/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2">
      <c r="A68" t="s">
        <v>227</v>
      </c>
      <c r="B68" s="524"/>
      <c r="C68" s="525"/>
      <c r="D68" s="526"/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2">
      <c r="A69" t="s">
        <v>236</v>
      </c>
      <c r="B69" s="524"/>
      <c r="C69" s="525"/>
      <c r="D69" s="526"/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2">
      <c r="A70" t="s">
        <v>228</v>
      </c>
      <c r="B70" s="524"/>
      <c r="C70" s="525"/>
      <c r="D70" s="526"/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2">
      <c r="A71" t="s">
        <v>237</v>
      </c>
      <c r="B71" s="524"/>
      <c r="C71" s="525"/>
      <c r="D71" s="526"/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2">
      <c r="A72" t="s">
        <v>229</v>
      </c>
      <c r="B72" s="524"/>
      <c r="C72" s="525"/>
      <c r="D72" s="526"/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2">
      <c r="A73" t="s">
        <v>230</v>
      </c>
      <c r="B73" s="524"/>
      <c r="C73" s="525"/>
      <c r="D73" s="526"/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2">
      <c r="A74" t="s">
        <v>231</v>
      </c>
      <c r="B74" s="524"/>
      <c r="C74" s="525"/>
      <c r="D74" s="526"/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2">
      <c r="A75" t="s">
        <v>238</v>
      </c>
      <c r="B75" s="524"/>
      <c r="C75" s="525"/>
      <c r="D75" s="526"/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2">
      <c r="A76" t="s">
        <v>239</v>
      </c>
      <c r="B76" s="524"/>
      <c r="C76" s="525"/>
      <c r="D76" s="526"/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x14ac:dyDescent="0.2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x14ac:dyDescent="0.2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x14ac:dyDescent="0.2">
      <c r="A79" s="19">
        <f ca="1">TODAY()</f>
        <v>45728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2">
      <c r="A81" s="27" t="s">
        <v>20</v>
      </c>
      <c r="B81" s="521"/>
      <c r="C81" s="522"/>
      <c r="D81" s="523"/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2">
      <c r="A82" s="20" t="s">
        <v>21</v>
      </c>
      <c r="B82" s="524"/>
      <c r="C82" s="525"/>
      <c r="D82" s="526"/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2">
      <c r="A83" s="20" t="s">
        <v>22</v>
      </c>
      <c r="B83" s="524"/>
      <c r="C83" s="525"/>
      <c r="D83" s="526"/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2">
      <c r="A84" s="20" t="s">
        <v>23</v>
      </c>
      <c r="B84" s="524"/>
      <c r="C84" s="525"/>
      <c r="D84" s="526"/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2">
      <c r="A85" s="20" t="s">
        <v>24</v>
      </c>
      <c r="B85" s="524"/>
      <c r="C85" s="525"/>
      <c r="D85" s="526"/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2">
      <c r="A86" s="20" t="s">
        <v>25</v>
      </c>
      <c r="B86" s="524"/>
      <c r="C86" s="525"/>
      <c r="D86" s="526"/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2">
      <c r="A87" s="20" t="s">
        <v>26</v>
      </c>
      <c r="B87" s="524"/>
      <c r="C87" s="525"/>
      <c r="D87" s="526"/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2">
      <c r="A88" s="20" t="s">
        <v>27</v>
      </c>
      <c r="B88" s="524"/>
      <c r="C88" s="525"/>
      <c r="D88" s="526"/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2">
      <c r="A89" s="20" t="s">
        <v>28</v>
      </c>
      <c r="B89" s="524"/>
      <c r="C89" s="525"/>
      <c r="D89" s="526"/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2">
      <c r="A90" s="20" t="s">
        <v>29</v>
      </c>
      <c r="B90" s="524"/>
      <c r="C90" s="525"/>
      <c r="D90" s="526"/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2">
      <c r="A91" s="20" t="s">
        <v>10</v>
      </c>
      <c r="B91" s="524"/>
      <c r="C91" s="525"/>
      <c r="D91" s="526"/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2">
      <c r="A92" s="20" t="s">
        <v>30</v>
      </c>
      <c r="B92" s="524"/>
      <c r="C92" s="525"/>
      <c r="D92" s="526"/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2">
      <c r="A93" s="20" t="s">
        <v>31</v>
      </c>
      <c r="B93" s="524"/>
      <c r="C93" s="525"/>
      <c r="D93" s="526"/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2">
      <c r="A94" s="20" t="s">
        <v>3654</v>
      </c>
      <c r="B94" s="524"/>
      <c r="C94" s="525"/>
      <c r="D94" s="526"/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2">
      <c r="A95" s="20" t="s">
        <v>32</v>
      </c>
      <c r="B95" s="524"/>
      <c r="C95" s="525"/>
      <c r="D95" s="526"/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2">
      <c r="A96" s="20" t="s">
        <v>33</v>
      </c>
      <c r="B96" s="524"/>
      <c r="C96" s="525"/>
      <c r="D96" s="526"/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2">
      <c r="A97" s="20" t="s">
        <v>35</v>
      </c>
      <c r="B97" s="524"/>
      <c r="C97" s="525"/>
      <c r="D97" s="526"/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2">
      <c r="A98" s="20" t="s">
        <v>36</v>
      </c>
      <c r="B98" s="524"/>
      <c r="C98" s="525"/>
      <c r="D98" s="526"/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2">
      <c r="A99" s="20" t="s">
        <v>37</v>
      </c>
      <c r="B99" s="524"/>
      <c r="C99" s="525"/>
      <c r="D99" s="526"/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2">
      <c r="A100" s="24" t="s">
        <v>38</v>
      </c>
      <c r="B100" s="524"/>
      <c r="C100" s="525"/>
      <c r="D100" s="526"/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3.5" x14ac:dyDescent="0.2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2">
      <c r="A102" s="27" t="s">
        <v>94</v>
      </c>
      <c r="B102" s="521"/>
      <c r="C102" s="522"/>
      <c r="D102" s="523"/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2">
      <c r="A103" s="23" t="s">
        <v>21</v>
      </c>
      <c r="B103" s="524"/>
      <c r="C103" s="525"/>
      <c r="D103" s="526"/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2">
      <c r="A104" s="22" t="s">
        <v>39</v>
      </c>
      <c r="B104" s="524"/>
      <c r="C104" s="525"/>
      <c r="D104" s="526"/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2">
      <c r="A105" s="20" t="s">
        <v>40</v>
      </c>
      <c r="B105" s="524"/>
      <c r="C105" s="525"/>
      <c r="D105" s="526"/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2">
      <c r="A106" s="20" t="s">
        <v>41</v>
      </c>
      <c r="B106" s="524"/>
      <c r="C106" s="525"/>
      <c r="D106" s="526"/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2">
      <c r="A107" s="20" t="s">
        <v>42</v>
      </c>
      <c r="B107" s="524"/>
      <c r="C107" s="525"/>
      <c r="D107" s="526"/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2">
      <c r="A108" s="20" t="s">
        <v>43</v>
      </c>
      <c r="B108" s="524"/>
      <c r="C108" s="525"/>
      <c r="D108" s="526"/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2">
      <c r="A109" s="20" t="s">
        <v>141</v>
      </c>
      <c r="B109" s="524"/>
      <c r="C109" s="525"/>
      <c r="D109" s="526"/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2">
      <c r="A110" s="20" t="s">
        <v>44</v>
      </c>
      <c r="B110" s="524"/>
      <c r="C110" s="525"/>
      <c r="D110" s="526"/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2">
      <c r="A111" s="20" t="s">
        <v>45</v>
      </c>
      <c r="B111" s="524"/>
      <c r="C111" s="525"/>
      <c r="D111" s="526"/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2">
      <c r="A112" s="20" t="s">
        <v>46</v>
      </c>
      <c r="B112" s="524"/>
      <c r="C112" s="525"/>
      <c r="D112" s="526"/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x14ac:dyDescent="0.2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x14ac:dyDescent="0.2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x14ac:dyDescent="0.2">
      <c r="A115" s="19">
        <f ca="1">TODAY()</f>
        <v>45728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2">
      <c r="A117" s="27" t="s">
        <v>95</v>
      </c>
      <c r="B117" s="521"/>
      <c r="C117" s="522"/>
      <c r="D117" s="523"/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2">
      <c r="A118" s="20" t="s">
        <v>47</v>
      </c>
      <c r="B118" s="524"/>
      <c r="C118" s="525"/>
      <c r="D118" s="526"/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2">
      <c r="A119" s="20" t="s">
        <v>48</v>
      </c>
      <c r="B119" s="524"/>
      <c r="C119" s="525"/>
      <c r="D119" s="526"/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2">
      <c r="A120" s="20" t="s">
        <v>142</v>
      </c>
      <c r="B120" s="524"/>
      <c r="C120" s="525"/>
      <c r="D120" s="526"/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2">
      <c r="A121" s="20" t="s">
        <v>143</v>
      </c>
      <c r="B121" s="524"/>
      <c r="C121" s="525"/>
      <c r="D121" s="526"/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2">
      <c r="A122" s="20" t="s">
        <v>49</v>
      </c>
      <c r="B122" s="524"/>
      <c r="C122" s="525"/>
      <c r="D122" s="526"/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2">
      <c r="A123" s="20" t="s">
        <v>144</v>
      </c>
      <c r="B123" s="524"/>
      <c r="C123" s="525"/>
      <c r="D123" s="526"/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2">
      <c r="A124" s="20" t="s">
        <v>50</v>
      </c>
      <c r="B124" s="524"/>
      <c r="C124" s="525"/>
      <c r="D124" s="526"/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2">
      <c r="A125" s="20" t="s">
        <v>12</v>
      </c>
      <c r="B125" s="524"/>
      <c r="C125" s="525"/>
      <c r="D125" s="526"/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2">
      <c r="A126" s="20" t="s">
        <v>145</v>
      </c>
      <c r="B126" s="524"/>
      <c r="C126" s="525"/>
      <c r="D126" s="526"/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2">
      <c r="A127" s="20" t="s">
        <v>146</v>
      </c>
      <c r="B127" s="524"/>
      <c r="C127" s="525"/>
      <c r="D127" s="526"/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2">
      <c r="A128" s="20" t="s">
        <v>246</v>
      </c>
      <c r="B128" s="524"/>
      <c r="C128" s="525"/>
      <c r="D128" s="526"/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2">
      <c r="A129" s="20" t="s">
        <v>194</v>
      </c>
      <c r="B129" s="524"/>
      <c r="C129" s="525"/>
      <c r="D129" s="526"/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2">
      <c r="A130" s="22" t="s">
        <v>51</v>
      </c>
      <c r="B130" s="524"/>
      <c r="C130" s="525"/>
      <c r="D130" s="526"/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2">
      <c r="A131" s="22" t="s">
        <v>253</v>
      </c>
      <c r="B131" s="524"/>
      <c r="C131" s="525"/>
      <c r="D131" s="526"/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2">
      <c r="A132" s="29" t="s">
        <v>147</v>
      </c>
      <c r="B132" s="524"/>
      <c r="C132" s="525"/>
      <c r="D132" s="526"/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x14ac:dyDescent="0.2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x14ac:dyDescent="0.2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x14ac:dyDescent="0.2">
      <c r="A135" s="19">
        <f ca="1">TODAY()</f>
        <v>45728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2">
      <c r="A137" s="34" t="s">
        <v>129</v>
      </c>
      <c r="B137" s="521"/>
      <c r="C137" s="522"/>
      <c r="D137" s="523"/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2">
      <c r="A138" t="s">
        <v>166</v>
      </c>
      <c r="B138" s="524"/>
      <c r="C138" s="525"/>
      <c r="D138" s="526"/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2">
      <c r="A139" t="s">
        <v>167</v>
      </c>
      <c r="B139" s="524"/>
      <c r="C139" s="525"/>
      <c r="D139" s="526"/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2">
      <c r="A140" t="s">
        <v>168</v>
      </c>
      <c r="B140" s="524"/>
      <c r="C140" s="525"/>
      <c r="D140" s="526"/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2">
      <c r="A141" t="s">
        <v>169</v>
      </c>
      <c r="B141" s="524"/>
      <c r="C141" s="525"/>
      <c r="D141" s="526"/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2">
      <c r="A142" t="s">
        <v>170</v>
      </c>
      <c r="B142" s="524"/>
      <c r="C142" s="525"/>
      <c r="D142" s="526"/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2">
      <c r="A143" t="s">
        <v>171</v>
      </c>
      <c r="B143" s="524"/>
      <c r="C143" s="525"/>
      <c r="D143" s="526"/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2">
      <c r="A144" t="s">
        <v>172</v>
      </c>
      <c r="B144" s="524"/>
      <c r="C144" s="525"/>
      <c r="D144" s="526"/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2">
      <c r="A145" t="s">
        <v>173</v>
      </c>
      <c r="B145" s="524"/>
      <c r="C145" s="525"/>
      <c r="D145" s="526"/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2">
      <c r="A146" t="s">
        <v>174</v>
      </c>
      <c r="B146" s="524"/>
      <c r="C146" s="525"/>
      <c r="D146" s="526"/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2">
      <c r="A147" t="s">
        <v>175</v>
      </c>
      <c r="B147" s="524"/>
      <c r="C147" s="525"/>
      <c r="D147" s="526"/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2">
      <c r="A148" t="s">
        <v>176</v>
      </c>
      <c r="B148" s="524"/>
      <c r="C148" s="525"/>
      <c r="D148" s="526"/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2">
      <c r="A149" t="s">
        <v>177</v>
      </c>
      <c r="B149" s="524"/>
      <c r="C149" s="525"/>
      <c r="D149" s="526"/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2">
      <c r="A150" t="s">
        <v>178</v>
      </c>
      <c r="B150" s="524"/>
      <c r="C150" s="525"/>
      <c r="D150" s="526"/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2">
      <c r="A151" t="s">
        <v>179</v>
      </c>
      <c r="B151" s="524"/>
      <c r="C151" s="525"/>
      <c r="D151" s="526"/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2">
      <c r="A152" t="s">
        <v>180</v>
      </c>
      <c r="B152" s="524"/>
      <c r="C152" s="525"/>
      <c r="D152" s="526"/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2">
      <c r="A153" t="s">
        <v>181</v>
      </c>
      <c r="B153" s="524"/>
      <c r="C153" s="525"/>
      <c r="D153" s="526"/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2">
      <c r="A154" t="s">
        <v>182</v>
      </c>
      <c r="B154" s="524"/>
      <c r="C154" s="525"/>
      <c r="D154" s="526"/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2">
      <c r="A155" t="s">
        <v>183</v>
      </c>
      <c r="B155" s="524"/>
      <c r="C155" s="525"/>
      <c r="D155" s="526"/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2">
      <c r="A156" t="s">
        <v>184</v>
      </c>
      <c r="B156" s="524"/>
      <c r="C156" s="525"/>
      <c r="D156" s="526"/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2">
      <c r="A157" t="s">
        <v>185</v>
      </c>
      <c r="B157" s="524"/>
      <c r="C157" s="525"/>
      <c r="D157" s="526"/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2">
      <c r="A158" t="s">
        <v>13</v>
      </c>
      <c r="B158" s="524"/>
      <c r="C158" s="525"/>
      <c r="D158" s="526"/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2">
      <c r="A159" t="s">
        <v>186</v>
      </c>
      <c r="B159" s="524"/>
      <c r="C159" s="525"/>
      <c r="D159" s="526"/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2">
      <c r="A160" t="s">
        <v>187</v>
      </c>
      <c r="B160" s="524"/>
      <c r="C160" s="525"/>
      <c r="D160" s="526"/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2">
      <c r="A161" t="s">
        <v>188</v>
      </c>
      <c r="B161" s="524"/>
      <c r="C161" s="525"/>
      <c r="D161" s="526"/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2">
      <c r="A162" s="37" t="s">
        <v>189</v>
      </c>
      <c r="B162" s="524"/>
      <c r="C162" s="525"/>
      <c r="D162" s="526"/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x14ac:dyDescent="0.2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x14ac:dyDescent="0.2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2">
      <c r="A166" s="42" t="s">
        <v>52</v>
      </c>
      <c r="B166" s="521"/>
      <c r="C166" s="522"/>
      <c r="D166" s="523"/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2">
      <c r="A167" s="20" t="s">
        <v>53</v>
      </c>
      <c r="B167" s="524"/>
      <c r="C167" s="525"/>
      <c r="D167" s="526"/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2">
      <c r="A168" s="20" t="s">
        <v>247</v>
      </c>
      <c r="B168" s="524"/>
      <c r="C168" s="525"/>
      <c r="D168" s="526"/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2">
      <c r="A169" t="s">
        <v>54</v>
      </c>
      <c r="B169" s="524"/>
      <c r="C169" s="525"/>
      <c r="D169" s="526"/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2">
      <c r="A170" t="s">
        <v>55</v>
      </c>
      <c r="B170" s="524"/>
      <c r="C170" s="525"/>
      <c r="D170" s="526"/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2">
      <c r="A171" t="s">
        <v>56</v>
      </c>
      <c r="B171" s="524"/>
      <c r="C171" s="525"/>
      <c r="D171" s="526"/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2">
      <c r="A172" t="s">
        <v>57</v>
      </c>
      <c r="B172" s="524"/>
      <c r="C172" s="525"/>
      <c r="D172" s="526"/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2">
      <c r="A173" t="s">
        <v>58</v>
      </c>
      <c r="B173" s="524"/>
      <c r="C173" s="525"/>
      <c r="D173" s="526"/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2">
      <c r="A174" t="s">
        <v>148</v>
      </c>
      <c r="B174" s="524"/>
      <c r="C174" s="525"/>
      <c r="D174" s="526"/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2">
      <c r="A175" s="20" t="s">
        <v>59</v>
      </c>
      <c r="B175" s="524"/>
      <c r="C175" s="525"/>
      <c r="D175" s="526"/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2">
      <c r="A176" s="20" t="s">
        <v>165</v>
      </c>
      <c r="B176" s="524"/>
      <c r="C176" s="525"/>
      <c r="D176" s="526"/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2">
      <c r="A177" s="20" t="s">
        <v>60</v>
      </c>
      <c r="B177" s="524"/>
      <c r="C177" s="525"/>
      <c r="D177" s="526"/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2">
      <c r="A178" s="20" t="s">
        <v>149</v>
      </c>
      <c r="B178" s="524"/>
      <c r="C178" s="525"/>
      <c r="D178" s="526"/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2">
      <c r="A179" s="20" t="s">
        <v>150</v>
      </c>
      <c r="B179" s="524"/>
      <c r="C179" s="525"/>
      <c r="D179" s="526"/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2">
      <c r="A180" s="20" t="s">
        <v>81</v>
      </c>
      <c r="B180" s="524"/>
      <c r="C180" s="525"/>
      <c r="D180" s="526"/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2">
      <c r="A181" s="20" t="s">
        <v>151</v>
      </c>
      <c r="B181" s="524"/>
      <c r="C181" s="525"/>
      <c r="D181" s="526"/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2">
      <c r="A182" s="20" t="s">
        <v>152</v>
      </c>
      <c r="B182" s="524"/>
      <c r="C182" s="525"/>
      <c r="D182" s="526"/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2">
      <c r="A183" s="20" t="s">
        <v>153</v>
      </c>
      <c r="B183" s="524"/>
      <c r="C183" s="525"/>
      <c r="D183" s="526"/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2">
      <c r="A184" s="20" t="s">
        <v>254</v>
      </c>
      <c r="B184" s="524"/>
      <c r="C184" s="525"/>
      <c r="D184" s="526"/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2">
      <c r="A185" s="20" t="s">
        <v>154</v>
      </c>
      <c r="B185" s="524"/>
      <c r="C185" s="525"/>
      <c r="D185" s="526"/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2">
      <c r="A186" s="20" t="s">
        <v>14</v>
      </c>
      <c r="B186" s="524"/>
      <c r="C186" s="525"/>
      <c r="D186" s="526"/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2">
      <c r="A187" s="20" t="s">
        <v>155</v>
      </c>
      <c r="B187" s="524"/>
      <c r="C187" s="525"/>
      <c r="D187" s="526"/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2">
      <c r="A188" s="24" t="s">
        <v>61</v>
      </c>
      <c r="B188" s="524"/>
      <c r="C188" s="525"/>
      <c r="D188" s="526"/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x14ac:dyDescent="0.2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2">
      <c r="A190" s="25" t="s">
        <v>62</v>
      </c>
      <c r="B190" s="521"/>
      <c r="C190" s="522"/>
      <c r="D190" s="523"/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2">
      <c r="A191" s="23" t="s">
        <v>248</v>
      </c>
      <c r="B191" s="524"/>
      <c r="C191" s="525"/>
      <c r="D191" s="526"/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2">
      <c r="A192" s="23" t="s">
        <v>156</v>
      </c>
      <c r="B192" s="524"/>
      <c r="C192" s="525"/>
      <c r="D192" s="526"/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2">
      <c r="A193" s="23" t="s">
        <v>63</v>
      </c>
      <c r="B193" s="524"/>
      <c r="C193" s="525"/>
      <c r="D193" s="526"/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2">
      <c r="A194" s="23" t="s">
        <v>64</v>
      </c>
      <c r="B194" s="524"/>
      <c r="C194" s="525"/>
      <c r="D194" s="526"/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2">
      <c r="A195" s="20" t="s">
        <v>65</v>
      </c>
      <c r="B195" s="524"/>
      <c r="C195" s="525"/>
      <c r="D195" s="526"/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2">
      <c r="A196" s="20" t="s">
        <v>66</v>
      </c>
      <c r="B196" s="524"/>
      <c r="C196" s="525"/>
      <c r="D196" s="526"/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2">
      <c r="A197" s="20" t="s">
        <v>67</v>
      </c>
      <c r="B197" s="524"/>
      <c r="C197" s="525"/>
      <c r="D197" s="526"/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2">
      <c r="A198" s="20" t="s">
        <v>157</v>
      </c>
      <c r="B198" s="524"/>
      <c r="C198" s="525"/>
      <c r="D198" s="526"/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2">
      <c r="A199" s="20" t="s">
        <v>141</v>
      </c>
      <c r="B199" s="524"/>
      <c r="C199" s="525"/>
      <c r="D199" s="526"/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2">
      <c r="A200" s="20" t="s">
        <v>158</v>
      </c>
      <c r="B200" s="524"/>
      <c r="C200" s="525"/>
      <c r="D200" s="526"/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2">
      <c r="A201" s="20" t="s">
        <v>68</v>
      </c>
      <c r="B201" s="524"/>
      <c r="C201" s="525"/>
      <c r="D201" s="526"/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2">
      <c r="A202" s="20" t="s">
        <v>69</v>
      </c>
      <c r="B202" s="524"/>
      <c r="C202" s="525"/>
      <c r="D202" s="526"/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2">
      <c r="A203" s="20" t="s">
        <v>255</v>
      </c>
      <c r="B203" s="524"/>
      <c r="C203" s="525"/>
      <c r="D203" s="526"/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2">
      <c r="A204" s="20" t="s">
        <v>159</v>
      </c>
      <c r="B204" s="524"/>
      <c r="C204" s="525"/>
      <c r="D204" s="526"/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2">
      <c r="A205" s="24" t="s">
        <v>70</v>
      </c>
      <c r="B205" s="524"/>
      <c r="C205" s="525"/>
      <c r="D205" s="526"/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x14ac:dyDescent="0.2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x14ac:dyDescent="0.2">
      <c r="A207" s="19">
        <f ca="1">TODAY()</f>
        <v>45728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2">
      <c r="A209" s="27" t="s">
        <v>71</v>
      </c>
      <c r="B209" s="521"/>
      <c r="C209" s="522"/>
      <c r="D209" s="523"/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2">
      <c r="A210" s="23" t="s">
        <v>190</v>
      </c>
      <c r="B210" s="524"/>
      <c r="C210" s="525"/>
      <c r="D210" s="526"/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2">
      <c r="A211" s="20" t="s">
        <v>72</v>
      </c>
      <c r="B211" s="524"/>
      <c r="C211" s="525"/>
      <c r="D211" s="526"/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2">
      <c r="A212" s="20" t="s">
        <v>73</v>
      </c>
      <c r="B212" s="524"/>
      <c r="C212" s="525"/>
      <c r="D212" s="526"/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2">
      <c r="A213" s="20" t="s">
        <v>160</v>
      </c>
      <c r="B213" s="524"/>
      <c r="C213" s="525"/>
      <c r="D213" s="526"/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2">
      <c r="A214" s="20" t="s">
        <v>74</v>
      </c>
      <c r="B214" s="524"/>
      <c r="C214" s="525"/>
      <c r="D214" s="526"/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2">
      <c r="A215" s="20" t="s">
        <v>249</v>
      </c>
      <c r="B215" s="524"/>
      <c r="C215" s="525"/>
      <c r="D215" s="526"/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2">
      <c r="A216" s="20" t="s">
        <v>75</v>
      </c>
      <c r="B216" s="524"/>
      <c r="C216" s="525"/>
      <c r="D216" s="526"/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2">
      <c r="A217" s="20" t="s">
        <v>76</v>
      </c>
      <c r="B217" s="524"/>
      <c r="C217" s="525"/>
      <c r="D217" s="526"/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2">
      <c r="A218" s="20" t="s">
        <v>77</v>
      </c>
      <c r="B218" s="524"/>
      <c r="C218" s="525"/>
      <c r="D218" s="526"/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2">
      <c r="A219" s="20" t="s">
        <v>78</v>
      </c>
      <c r="B219" s="524"/>
      <c r="C219" s="525"/>
      <c r="D219" s="526"/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2">
      <c r="A220" s="20" t="s">
        <v>161</v>
      </c>
      <c r="B220" s="524"/>
      <c r="C220" s="525"/>
      <c r="D220" s="526"/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2">
      <c r="A221" s="20" t="s">
        <v>162</v>
      </c>
      <c r="B221" s="524"/>
      <c r="C221" s="525"/>
      <c r="D221" s="526"/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2">
      <c r="A222" s="20" t="s">
        <v>256</v>
      </c>
      <c r="B222" s="524"/>
      <c r="C222" s="525"/>
      <c r="D222" s="526"/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2">
      <c r="A223" s="20" t="s">
        <v>79</v>
      </c>
      <c r="B223" s="524"/>
      <c r="C223" s="525"/>
      <c r="D223" s="526"/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2">
      <c r="A224" s="20" t="s">
        <v>80</v>
      </c>
      <c r="B224" s="524"/>
      <c r="C224" s="525"/>
      <c r="D224" s="526"/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2">
      <c r="A225" s="20" t="s">
        <v>81</v>
      </c>
      <c r="B225" s="524"/>
      <c r="C225" s="525"/>
      <c r="D225" s="526"/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2">
      <c r="A226" s="20" t="s">
        <v>121</v>
      </c>
      <c r="B226" s="524"/>
      <c r="C226" s="525"/>
      <c r="D226" s="526"/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2">
      <c r="A227" s="20" t="s">
        <v>257</v>
      </c>
      <c r="B227" s="524"/>
      <c r="C227" s="525"/>
      <c r="D227" s="526"/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2">
      <c r="A228" s="20" t="s">
        <v>82</v>
      </c>
      <c r="B228" s="524"/>
      <c r="C228" s="525"/>
      <c r="D228" s="526"/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2">
      <c r="A229" s="20" t="s">
        <v>163</v>
      </c>
      <c r="B229" s="524"/>
      <c r="C229" s="525"/>
      <c r="D229" s="526"/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2">
      <c r="A230" s="20" t="s">
        <v>83</v>
      </c>
      <c r="B230" s="524"/>
      <c r="C230" s="525"/>
      <c r="D230" s="526"/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2">
      <c r="A231" s="20" t="s">
        <v>164</v>
      </c>
      <c r="B231" s="524"/>
      <c r="C231" s="525"/>
      <c r="D231" s="526"/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2">
      <c r="A232" s="20" t="s">
        <v>258</v>
      </c>
      <c r="B232" s="524"/>
      <c r="C232" s="525"/>
      <c r="D232" s="526"/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2">
      <c r="A233" s="20" t="s">
        <v>84</v>
      </c>
      <c r="B233" s="524"/>
      <c r="C233" s="525"/>
      <c r="D233" s="526"/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2">
      <c r="A234" s="20" t="s">
        <v>85</v>
      </c>
      <c r="B234" s="524"/>
      <c r="C234" s="525"/>
      <c r="D234" s="526"/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2">
      <c r="A235" s="20" t="s">
        <v>86</v>
      </c>
      <c r="B235" s="524"/>
      <c r="C235" s="525"/>
      <c r="D235" s="526"/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2">
      <c r="A236" s="20" t="s">
        <v>87</v>
      </c>
      <c r="B236" s="524"/>
      <c r="C236" s="525"/>
      <c r="D236" s="526"/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2">
      <c r="A237" s="20" t="s">
        <v>259</v>
      </c>
      <c r="B237" s="524"/>
      <c r="C237" s="525"/>
      <c r="D237" s="526"/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2">
      <c r="A238" s="20" t="s">
        <v>16</v>
      </c>
      <c r="B238" s="531"/>
      <c r="C238" s="532"/>
      <c r="D238" s="533"/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2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2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2">
      <c r="AF245" s="3"/>
      <c r="AG245" s="3"/>
      <c r="AH245" s="3"/>
    </row>
    <row r="246" spans="1:73" x14ac:dyDescent="0.2">
      <c r="AF246" s="10"/>
      <c r="AG246" s="10"/>
      <c r="AH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J23" activeCellId="3" sqref="D6:D18 J6:J18 D23:D35 J23:J3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45728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2">
      <c r="A6" s="9" t="s">
        <v>5</v>
      </c>
      <c r="B6">
        <v>26746</v>
      </c>
      <c r="C6">
        <v>28397</v>
      </c>
      <c r="E6" s="5">
        <f>(+D6-B6)/B6</f>
        <v>-1</v>
      </c>
      <c r="F6" s="5">
        <f>(+D6-C6)/C6</f>
        <v>-1</v>
      </c>
      <c r="H6">
        <v>20861</v>
      </c>
      <c r="I6">
        <v>21438</v>
      </c>
      <c r="K6" s="5">
        <f>(+J6-H6)/H6</f>
        <v>-1</v>
      </c>
      <c r="L6" s="5">
        <f>(J6-I6)/I6</f>
        <v>-1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16174</v>
      </c>
      <c r="C7">
        <v>17040</v>
      </c>
      <c r="E7" s="5">
        <f t="shared" ref="E7:E18" si="0">(+D7-B7)/B7</f>
        <v>-1</v>
      </c>
      <c r="F7" s="5">
        <f t="shared" ref="F7:F18" si="1">(+D7-C7)/C7</f>
        <v>-1</v>
      </c>
      <c r="G7" s="5"/>
      <c r="H7">
        <v>12445</v>
      </c>
      <c r="I7">
        <v>12809</v>
      </c>
      <c r="K7" s="5">
        <f t="shared" ref="K7:K18" si="2">(+J7-H7)/H7</f>
        <v>-1</v>
      </c>
      <c r="L7" s="5">
        <f t="shared" ref="L7:L18" si="3">(J7-I7)/I7</f>
        <v>-1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558</v>
      </c>
      <c r="C8">
        <v>519</v>
      </c>
      <c r="E8" s="5">
        <f t="shared" si="0"/>
        <v>-1</v>
      </c>
      <c r="F8" s="5">
        <f t="shared" si="1"/>
        <v>-1</v>
      </c>
      <c r="G8" s="5"/>
      <c r="H8">
        <v>462</v>
      </c>
      <c r="I8">
        <v>408</v>
      </c>
      <c r="K8" s="5">
        <f t="shared" si="2"/>
        <v>-1</v>
      </c>
      <c r="L8" s="5">
        <f t="shared" si="3"/>
        <v>-1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1636</v>
      </c>
      <c r="C9">
        <v>1692</v>
      </c>
      <c r="E9" s="5">
        <f t="shared" si="0"/>
        <v>-1</v>
      </c>
      <c r="F9" s="5">
        <f t="shared" si="1"/>
        <v>-1</v>
      </c>
      <c r="G9" s="5"/>
      <c r="H9">
        <v>1293</v>
      </c>
      <c r="I9">
        <v>1282</v>
      </c>
      <c r="K9" s="5">
        <f t="shared" si="2"/>
        <v>-1</v>
      </c>
      <c r="L9" s="5">
        <f t="shared" si="3"/>
        <v>-1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1091</v>
      </c>
      <c r="C10">
        <v>1161</v>
      </c>
      <c r="E10" s="5">
        <f t="shared" si="0"/>
        <v>-1</v>
      </c>
      <c r="F10" s="5">
        <f t="shared" si="1"/>
        <v>-1</v>
      </c>
      <c r="G10" s="5"/>
      <c r="H10">
        <v>898</v>
      </c>
      <c r="I10">
        <v>944</v>
      </c>
      <c r="K10" s="5">
        <f t="shared" si="2"/>
        <v>-1</v>
      </c>
      <c r="L10" s="5">
        <f t="shared" si="3"/>
        <v>-1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555</v>
      </c>
      <c r="C11">
        <v>642</v>
      </c>
      <c r="E11" s="5">
        <f t="shared" si="0"/>
        <v>-1</v>
      </c>
      <c r="F11" s="5">
        <f t="shared" si="1"/>
        <v>-1</v>
      </c>
      <c r="G11" s="5"/>
      <c r="H11">
        <v>494</v>
      </c>
      <c r="I11">
        <v>543</v>
      </c>
      <c r="K11" s="5">
        <f t="shared" si="2"/>
        <v>-1</v>
      </c>
      <c r="L11" s="5">
        <f t="shared" si="3"/>
        <v>-1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9461</v>
      </c>
      <c r="C12">
        <v>9784</v>
      </c>
      <c r="E12" s="5">
        <f t="shared" si="0"/>
        <v>-1</v>
      </c>
      <c r="F12" s="5">
        <f t="shared" si="1"/>
        <v>-1</v>
      </c>
      <c r="G12" s="5"/>
      <c r="H12">
        <v>7072</v>
      </c>
      <c r="I12">
        <v>7308</v>
      </c>
      <c r="K12" s="5">
        <f t="shared" si="2"/>
        <v>-1</v>
      </c>
      <c r="L12" s="5">
        <f t="shared" si="3"/>
        <v>-1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1059</v>
      </c>
      <c r="C13">
        <v>1062</v>
      </c>
      <c r="E13" s="5">
        <f t="shared" si="0"/>
        <v>-1</v>
      </c>
      <c r="F13" s="5">
        <f t="shared" si="1"/>
        <v>-1</v>
      </c>
      <c r="G13" s="5"/>
      <c r="H13">
        <v>857</v>
      </c>
      <c r="I13">
        <v>854</v>
      </c>
      <c r="K13" s="5">
        <f t="shared" si="2"/>
        <v>-1</v>
      </c>
      <c r="L13" s="5">
        <f t="shared" si="3"/>
        <v>-1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2193</v>
      </c>
      <c r="C14">
        <v>2265</v>
      </c>
      <c r="E14" s="5">
        <f t="shared" si="0"/>
        <v>-1</v>
      </c>
      <c r="F14" s="5">
        <f t="shared" si="1"/>
        <v>-1</v>
      </c>
      <c r="G14" s="5"/>
      <c r="H14">
        <v>1740</v>
      </c>
      <c r="I14">
        <v>1732</v>
      </c>
      <c r="K14" s="5">
        <f t="shared" si="2"/>
        <v>-1</v>
      </c>
      <c r="L14" s="5">
        <f t="shared" si="3"/>
        <v>-1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962</v>
      </c>
      <c r="C15">
        <v>1046</v>
      </c>
      <c r="E15" s="5">
        <f t="shared" si="0"/>
        <v>-1</v>
      </c>
      <c r="F15" s="5">
        <f t="shared" si="1"/>
        <v>-1</v>
      </c>
      <c r="G15" s="5"/>
      <c r="H15">
        <v>808</v>
      </c>
      <c r="I15">
        <v>844</v>
      </c>
      <c r="K15" s="5">
        <f t="shared" si="2"/>
        <v>-1</v>
      </c>
      <c r="L15" s="5">
        <f t="shared" si="3"/>
        <v>-1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1461</v>
      </c>
      <c r="C16">
        <v>1591</v>
      </c>
      <c r="E16" s="5">
        <f t="shared" si="0"/>
        <v>-1</v>
      </c>
      <c r="F16" s="5">
        <f t="shared" si="1"/>
        <v>-1</v>
      </c>
      <c r="G16" s="5"/>
      <c r="H16">
        <v>1054</v>
      </c>
      <c r="I16">
        <v>1053</v>
      </c>
      <c r="K16" s="5">
        <f t="shared" si="2"/>
        <v>-1</v>
      </c>
      <c r="L16" s="5">
        <f t="shared" si="3"/>
        <v>-1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1379</v>
      </c>
      <c r="C17">
        <v>1651</v>
      </c>
      <c r="E17" s="5">
        <f t="shared" si="0"/>
        <v>-1</v>
      </c>
      <c r="F17" s="5">
        <f t="shared" si="1"/>
        <v>-1</v>
      </c>
      <c r="G17" s="5"/>
      <c r="H17">
        <v>1081</v>
      </c>
      <c r="I17">
        <v>1176</v>
      </c>
      <c r="K17" s="5">
        <f t="shared" si="2"/>
        <v>-1</v>
      </c>
      <c r="L17" s="5">
        <f t="shared" si="3"/>
        <v>-1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4275</v>
      </c>
      <c r="C18">
        <v>4543</v>
      </c>
      <c r="E18" s="5">
        <f t="shared" si="0"/>
        <v>-1</v>
      </c>
      <c r="F18" s="5">
        <f t="shared" si="1"/>
        <v>-1</v>
      </c>
      <c r="G18" s="5"/>
      <c r="H18">
        <v>3435</v>
      </c>
      <c r="I18">
        <v>3471</v>
      </c>
      <c r="K18" s="5">
        <f t="shared" si="2"/>
        <v>-1</v>
      </c>
      <c r="L18" s="5">
        <f t="shared" si="3"/>
        <v>-1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2">
      <c r="A23" s="9" t="s">
        <v>5</v>
      </c>
      <c r="B23">
        <v>30766</v>
      </c>
      <c r="C23">
        <v>32841</v>
      </c>
      <c r="E23" s="5">
        <f>(+D23-B23)/B23</f>
        <v>-1</v>
      </c>
      <c r="F23" s="5">
        <f>(+D23-C23)/C23</f>
        <v>-1</v>
      </c>
      <c r="H23">
        <v>22977</v>
      </c>
      <c r="I23">
        <v>23677</v>
      </c>
      <c r="K23" s="5">
        <f>(+J23-H23)/H23</f>
        <v>-1</v>
      </c>
      <c r="L23" s="5">
        <f>(J23-I23)/I23</f>
        <v>-1</v>
      </c>
      <c r="M23" s="402"/>
      <c r="N23" s="402"/>
    </row>
    <row r="24" spans="1:19" x14ac:dyDescent="0.2">
      <c r="A24" t="s">
        <v>6</v>
      </c>
      <c r="B24">
        <v>17780</v>
      </c>
      <c r="C24">
        <v>19034</v>
      </c>
      <c r="E24" s="5">
        <f t="shared" ref="E24:E35" si="4">(+D24-B24)/B24</f>
        <v>-1</v>
      </c>
      <c r="F24" s="5">
        <f t="shared" ref="F24:F35" si="5">(+D24-C24)/C24</f>
        <v>-1</v>
      </c>
      <c r="H24">
        <v>13275</v>
      </c>
      <c r="I24">
        <v>13785</v>
      </c>
      <c r="K24" s="5">
        <f t="shared" ref="K24:K35" si="6">(+J24-H24)/H24</f>
        <v>-1</v>
      </c>
      <c r="L24" s="5">
        <f t="shared" ref="L24:L35" si="7">(J24-I24)/I24</f>
        <v>-1</v>
      </c>
      <c r="M24" s="402"/>
      <c r="N24" s="402"/>
    </row>
    <row r="25" spans="1:19" x14ac:dyDescent="0.2">
      <c r="A25" t="s">
        <v>7</v>
      </c>
      <c r="B25">
        <v>638</v>
      </c>
      <c r="C25">
        <v>614</v>
      </c>
      <c r="E25" s="5">
        <f t="shared" si="4"/>
        <v>-1</v>
      </c>
      <c r="F25" s="5">
        <f t="shared" si="5"/>
        <v>-1</v>
      </c>
      <c r="H25">
        <v>519</v>
      </c>
      <c r="I25">
        <v>457</v>
      </c>
      <c r="K25" s="5">
        <f t="shared" si="6"/>
        <v>-1</v>
      </c>
      <c r="L25" s="5">
        <f t="shared" si="7"/>
        <v>-1</v>
      </c>
      <c r="M25" s="402"/>
      <c r="N25" s="402"/>
    </row>
    <row r="26" spans="1:19" x14ac:dyDescent="0.2">
      <c r="A26" t="s">
        <v>8</v>
      </c>
      <c r="B26">
        <v>1935</v>
      </c>
      <c r="C26">
        <v>1990</v>
      </c>
      <c r="E26" s="5">
        <f t="shared" si="4"/>
        <v>-1</v>
      </c>
      <c r="F26" s="5">
        <f t="shared" si="5"/>
        <v>-1</v>
      </c>
      <c r="H26">
        <v>1452</v>
      </c>
      <c r="I26">
        <v>1430</v>
      </c>
      <c r="K26" s="5">
        <f t="shared" si="6"/>
        <v>-1</v>
      </c>
      <c r="L26" s="5">
        <f t="shared" si="7"/>
        <v>-1</v>
      </c>
      <c r="M26" s="402"/>
      <c r="N26" s="402"/>
    </row>
    <row r="27" spans="1:19" x14ac:dyDescent="0.2">
      <c r="A27" t="s">
        <v>9</v>
      </c>
      <c r="B27">
        <v>1307</v>
      </c>
      <c r="C27">
        <v>1392</v>
      </c>
      <c r="E27" s="5">
        <f t="shared" si="4"/>
        <v>-1</v>
      </c>
      <c r="F27" s="5">
        <f t="shared" si="5"/>
        <v>-1</v>
      </c>
      <c r="H27">
        <v>1019</v>
      </c>
      <c r="I27">
        <v>1057</v>
      </c>
      <c r="K27" s="5">
        <f t="shared" si="6"/>
        <v>-1</v>
      </c>
      <c r="L27" s="5">
        <f t="shared" si="7"/>
        <v>-1</v>
      </c>
      <c r="M27" s="402"/>
      <c r="N27" s="402"/>
    </row>
    <row r="28" spans="1:19" x14ac:dyDescent="0.2">
      <c r="A28" t="s">
        <v>222</v>
      </c>
      <c r="B28">
        <v>672</v>
      </c>
      <c r="C28">
        <v>793</v>
      </c>
      <c r="E28" s="5">
        <f t="shared" si="4"/>
        <v>-1</v>
      </c>
      <c r="F28" s="5">
        <f t="shared" si="5"/>
        <v>-1</v>
      </c>
      <c r="H28">
        <v>570</v>
      </c>
      <c r="I28">
        <v>633</v>
      </c>
      <c r="K28" s="5">
        <f t="shared" si="6"/>
        <v>-1</v>
      </c>
      <c r="L28" s="5">
        <f t="shared" si="7"/>
        <v>-1</v>
      </c>
      <c r="M28" s="402"/>
      <c r="N28" s="402"/>
    </row>
    <row r="29" spans="1:19" x14ac:dyDescent="0.2">
      <c r="A29" t="s">
        <v>10</v>
      </c>
      <c r="B29">
        <v>10125</v>
      </c>
      <c r="C29">
        <v>10691</v>
      </c>
      <c r="E29" s="5">
        <f t="shared" si="4"/>
        <v>-1</v>
      </c>
      <c r="F29" s="5">
        <f t="shared" si="5"/>
        <v>-1</v>
      </c>
      <c r="H29">
        <v>7420</v>
      </c>
      <c r="I29">
        <v>734</v>
      </c>
      <c r="K29" s="5">
        <f t="shared" si="6"/>
        <v>-1</v>
      </c>
      <c r="L29" s="5">
        <f t="shared" si="7"/>
        <v>-1</v>
      </c>
      <c r="M29" s="402"/>
      <c r="N29" s="402"/>
    </row>
    <row r="30" spans="1:19" x14ac:dyDescent="0.2">
      <c r="A30" t="s">
        <v>11</v>
      </c>
      <c r="B30">
        <v>1227</v>
      </c>
      <c r="C30">
        <v>1255</v>
      </c>
      <c r="E30" s="5">
        <f t="shared" si="4"/>
        <v>-1</v>
      </c>
      <c r="F30" s="5">
        <f t="shared" si="5"/>
        <v>-1</v>
      </c>
      <c r="H30">
        <v>944</v>
      </c>
      <c r="I30">
        <v>955</v>
      </c>
      <c r="K30" s="5">
        <f t="shared" si="6"/>
        <v>-1</v>
      </c>
      <c r="L30" s="5">
        <f t="shared" si="7"/>
        <v>-1</v>
      </c>
      <c r="M30" s="402"/>
      <c r="N30" s="402"/>
    </row>
    <row r="31" spans="1:19" x14ac:dyDescent="0.2">
      <c r="A31" t="s">
        <v>12</v>
      </c>
      <c r="B31">
        <v>2618</v>
      </c>
      <c r="C31">
        <v>2645</v>
      </c>
      <c r="E31" s="5">
        <f t="shared" si="4"/>
        <v>-1</v>
      </c>
      <c r="F31" s="5">
        <f t="shared" si="5"/>
        <v>-1</v>
      </c>
      <c r="H31">
        <v>1915</v>
      </c>
      <c r="I31">
        <v>1925</v>
      </c>
      <c r="K31" s="5">
        <f t="shared" si="6"/>
        <v>-1</v>
      </c>
      <c r="L31" s="5">
        <f t="shared" si="7"/>
        <v>-1</v>
      </c>
      <c r="M31" s="402"/>
      <c r="N31" s="402"/>
    </row>
    <row r="32" spans="1:19" x14ac:dyDescent="0.2">
      <c r="A32" t="s">
        <v>13</v>
      </c>
      <c r="B32">
        <v>1213</v>
      </c>
      <c r="C32">
        <v>1233</v>
      </c>
      <c r="E32" s="5">
        <f t="shared" si="4"/>
        <v>-1</v>
      </c>
      <c r="F32" s="5">
        <f t="shared" si="5"/>
        <v>-1</v>
      </c>
      <c r="H32">
        <v>898</v>
      </c>
      <c r="I32">
        <v>936</v>
      </c>
      <c r="K32" s="5">
        <f t="shared" si="6"/>
        <v>-1</v>
      </c>
      <c r="L32" s="5">
        <f t="shared" si="7"/>
        <v>-1</v>
      </c>
      <c r="M32" s="402"/>
      <c r="N32" s="402"/>
    </row>
    <row r="33" spans="1:29" x14ac:dyDescent="0.2">
      <c r="A33" t="s">
        <v>14</v>
      </c>
      <c r="B33">
        <v>1852</v>
      </c>
      <c r="C33">
        <v>2023</v>
      </c>
      <c r="E33" s="5">
        <f t="shared" si="4"/>
        <v>-1</v>
      </c>
      <c r="F33" s="5">
        <f t="shared" si="5"/>
        <v>-1</v>
      </c>
      <c r="H33">
        <v>1303</v>
      </c>
      <c r="I33">
        <v>1279</v>
      </c>
      <c r="K33" s="5">
        <f t="shared" si="6"/>
        <v>-1</v>
      </c>
      <c r="L33" s="5">
        <f t="shared" si="7"/>
        <v>-1</v>
      </c>
      <c r="M33" s="402"/>
      <c r="N33" s="402"/>
    </row>
    <row r="34" spans="1:29" x14ac:dyDescent="0.2">
      <c r="A34" t="s">
        <v>15</v>
      </c>
      <c r="B34">
        <v>1641</v>
      </c>
      <c r="C34">
        <v>1902</v>
      </c>
      <c r="E34" s="5">
        <f t="shared" si="4"/>
        <v>-1</v>
      </c>
      <c r="F34" s="5">
        <f t="shared" si="5"/>
        <v>-1</v>
      </c>
      <c r="H34">
        <v>1197</v>
      </c>
      <c r="I34">
        <v>1284</v>
      </c>
      <c r="K34" s="5">
        <f t="shared" si="6"/>
        <v>-1</v>
      </c>
      <c r="L34" s="5">
        <f t="shared" si="7"/>
        <v>-1</v>
      </c>
      <c r="M34" s="402"/>
      <c r="N34" s="402"/>
    </row>
    <row r="35" spans="1:29" x14ac:dyDescent="0.2">
      <c r="A35" t="s">
        <v>16</v>
      </c>
      <c r="B35">
        <v>4787</v>
      </c>
      <c r="C35">
        <v>5186</v>
      </c>
      <c r="E35" s="5">
        <f t="shared" si="4"/>
        <v>-1</v>
      </c>
      <c r="F35" s="5">
        <f t="shared" si="5"/>
        <v>-1</v>
      </c>
      <c r="H35">
        <v>3714</v>
      </c>
      <c r="I35">
        <v>3812</v>
      </c>
      <c r="K35" s="5">
        <f t="shared" si="6"/>
        <v>-1</v>
      </c>
      <c r="L35" s="5">
        <f t="shared" si="7"/>
        <v>-1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48"/>
  <sheetViews>
    <sheetView zoomScale="98" zoomScaleNormal="98" workbookViewId="0">
      <selection activeCell="B2" activeCellId="5" sqref="B164 B133 B101 B77 B44 B2"/>
    </sheetView>
  </sheetViews>
  <sheetFormatPr defaultColWidth="18.5703125" defaultRowHeight="12.75" x14ac:dyDescent="0.2"/>
  <cols>
    <col min="1" max="1" width="19.7109375" customWidth="1"/>
    <col min="2" max="2" width="8" customWidth="1"/>
    <col min="3" max="3" width="12.28515625" style="278" customWidth="1"/>
    <col min="4" max="4" width="8.140625" customWidth="1"/>
    <col min="5" max="5" width="8" style="142" customWidth="1"/>
    <col min="6" max="6" width="12.28515625" style="284" customWidth="1"/>
    <col min="7" max="7" width="8.140625" style="142" customWidth="1"/>
    <col min="8" max="8" width="8" customWidth="1"/>
    <col min="9" max="9" width="12.28515625" style="278" customWidth="1"/>
    <col min="10" max="10" width="8.140625" customWidth="1"/>
    <col min="11" max="11" width="11.140625" customWidth="1"/>
    <col min="12" max="12" width="11.28515625" customWidth="1"/>
    <col min="13" max="13" width="9.28515625" customWidth="1"/>
    <col min="14" max="14" width="10.42578125" customWidth="1"/>
    <col min="15" max="15" width="13.42578125" customWidth="1"/>
    <col min="16" max="16" width="8.7109375" customWidth="1"/>
    <col min="17" max="17" width="14.42578125" customWidth="1"/>
    <col min="18" max="18" width="16" customWidth="1"/>
    <col min="19" max="19" width="15.42578125" customWidth="1"/>
    <col min="20" max="20" width="14.42578125" customWidth="1"/>
    <col min="21" max="21" width="16" customWidth="1"/>
    <col min="22" max="22" width="15.42578125" customWidth="1"/>
    <col min="23" max="23" width="14.140625" customWidth="1"/>
    <col min="24" max="24" width="12.85546875" customWidth="1"/>
    <col min="25" max="25" width="13.28515625" customWidth="1"/>
    <col min="26" max="26" width="14.140625" customWidth="1"/>
    <col min="27" max="27" width="12.85546875" customWidth="1"/>
    <col min="28" max="28" width="13.28515625" customWidth="1"/>
    <col min="29" max="31" width="11.5703125" customWidth="1"/>
    <col min="32" max="32" width="14.140625" customWidth="1"/>
    <col min="33" max="33" width="12.85546875" customWidth="1"/>
    <col min="34" max="34" width="13.28515625" customWidth="1"/>
    <col min="35" max="35" width="11.5703125" style="14" customWidth="1"/>
    <col min="36" max="36" width="11.5703125" style="278" customWidth="1"/>
    <col min="37" max="37" width="11.5703125" style="14" customWidth="1"/>
    <col min="38" max="43" width="11.5703125" customWidth="1"/>
    <col min="44" max="49" width="11.5703125" style="14" customWidth="1"/>
    <col min="50" max="55" width="11.5703125" customWidth="1"/>
    <col min="56" max="61" width="11.5703125" style="14" customWidth="1"/>
    <col min="62" max="73" width="11.5703125" customWidth="1"/>
    <col min="74" max="76" width="11.5703125" style="14" customWidth="1"/>
  </cols>
  <sheetData>
    <row r="1" spans="1:76" x14ac:dyDescent="0.2">
      <c r="A1" s="51" t="s">
        <v>132</v>
      </c>
      <c r="C1"/>
      <c r="E1" s="591"/>
      <c r="F1" s="591"/>
      <c r="G1" s="591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2">
      <c r="A2" s="32">
        <f ca="1">TODAY()</f>
        <v>45728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2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2">
      <c r="A4" s="34" t="s">
        <v>131</v>
      </c>
      <c r="B4" s="247"/>
      <c r="C4" s="35"/>
      <c r="D4" s="248"/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2">
      <c r="A5" s="11" t="s">
        <v>135</v>
      </c>
      <c r="C5"/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2">
      <c r="A6" s="11" t="s">
        <v>136</v>
      </c>
      <c r="C6"/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2">
      <c r="A7" s="11" t="s">
        <v>148</v>
      </c>
      <c r="C7"/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2">
      <c r="A8" s="11" t="s">
        <v>8</v>
      </c>
      <c r="C8"/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2">
      <c r="A9" s="11" t="s">
        <v>252</v>
      </c>
      <c r="C9"/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2">
      <c r="A10" s="11" t="s">
        <v>137</v>
      </c>
      <c r="C10"/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2">
      <c r="A11" s="11" t="s">
        <v>17</v>
      </c>
      <c r="C11"/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2">
      <c r="A12" s="11" t="s">
        <v>138</v>
      </c>
      <c r="C12"/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2">
      <c r="A13" s="6" t="s">
        <v>18</v>
      </c>
      <c r="C13"/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2">
      <c r="A14" s="11" t="s">
        <v>3860</v>
      </c>
      <c r="C14"/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2">
      <c r="A15" s="11" t="s">
        <v>139</v>
      </c>
      <c r="C15"/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2">
      <c r="A16" s="11" t="s">
        <v>122</v>
      </c>
      <c r="C16"/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2">
      <c r="A17" s="11" t="s">
        <v>19</v>
      </c>
      <c r="C17"/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2">
      <c r="A18" s="11" t="s">
        <v>140</v>
      </c>
      <c r="C18"/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x14ac:dyDescent="0.2">
      <c r="A19" s="11"/>
      <c r="C19"/>
      <c r="E19" s="229"/>
      <c r="F19" s="229"/>
      <c r="G19" s="229"/>
      <c r="I19"/>
      <c r="K19" s="588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x14ac:dyDescent="0.2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2">
      <c r="A21" s="193" t="s">
        <v>195</v>
      </c>
      <c r="B21" s="247"/>
      <c r="C21" s="35"/>
      <c r="D21" s="248"/>
      <c r="E21" s="491">
        <v>408</v>
      </c>
      <c r="F21" s="460" t="s">
        <v>7317</v>
      </c>
      <c r="G21" s="589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2">
      <c r="A22" t="s">
        <v>196</v>
      </c>
      <c r="C22"/>
      <c r="E22" s="590">
        <v>3</v>
      </c>
      <c r="F22" s="590" t="s">
        <v>7300</v>
      </c>
      <c r="G22" s="590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2">
      <c r="A23" t="s">
        <v>211</v>
      </c>
      <c r="C23"/>
      <c r="E23" s="590">
        <v>0</v>
      </c>
      <c r="F23" s="590" t="s">
        <v>270</v>
      </c>
      <c r="G23" s="590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2">
      <c r="A24" t="s">
        <v>197</v>
      </c>
      <c r="C24"/>
      <c r="E24" s="590">
        <v>3</v>
      </c>
      <c r="F24" s="590" t="s">
        <v>7301</v>
      </c>
      <c r="G24" s="590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2">
      <c r="A25" t="s">
        <v>198</v>
      </c>
      <c r="C25"/>
      <c r="E25" s="590">
        <v>9</v>
      </c>
      <c r="F25" s="590" t="s">
        <v>7302</v>
      </c>
      <c r="G25" s="590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2">
      <c r="A26" t="s">
        <v>64</v>
      </c>
      <c r="C26"/>
      <c r="E26" s="590">
        <v>2</v>
      </c>
      <c r="F26" s="590" t="s">
        <v>6976</v>
      </c>
      <c r="G26" s="590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2">
      <c r="A27" t="s">
        <v>213</v>
      </c>
      <c r="C27"/>
      <c r="E27" s="590">
        <v>59</v>
      </c>
      <c r="F27" s="590" t="s">
        <v>7303</v>
      </c>
      <c r="G27" s="590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2">
      <c r="A28" t="s">
        <v>199</v>
      </c>
      <c r="C28"/>
      <c r="E28" s="590">
        <v>3</v>
      </c>
      <c r="F28" s="590" t="s">
        <v>7304</v>
      </c>
      <c r="G28" s="590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2">
      <c r="A29" t="s">
        <v>200</v>
      </c>
      <c r="C29"/>
      <c r="E29" s="590">
        <v>37</v>
      </c>
      <c r="F29" s="590" t="s">
        <v>7305</v>
      </c>
      <c r="G29" s="590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2">
      <c r="A30" t="s">
        <v>201</v>
      </c>
      <c r="C30"/>
      <c r="E30" s="590">
        <v>56</v>
      </c>
      <c r="F30" s="590" t="s">
        <v>7306</v>
      </c>
      <c r="G30" s="590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2">
      <c r="A31" t="s">
        <v>212</v>
      </c>
      <c r="C31"/>
      <c r="E31" s="590">
        <v>29</v>
      </c>
      <c r="F31" s="590" t="s">
        <v>7307</v>
      </c>
      <c r="G31" s="590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2">
      <c r="A32" t="s">
        <v>202</v>
      </c>
      <c r="C32"/>
      <c r="E32" s="590">
        <v>10</v>
      </c>
      <c r="F32" s="590" t="s">
        <v>7308</v>
      </c>
      <c r="G32" s="590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2">
      <c r="A33" t="s">
        <v>203</v>
      </c>
      <c r="C33"/>
      <c r="E33" s="590">
        <v>49</v>
      </c>
      <c r="F33" s="590" t="s">
        <v>7309</v>
      </c>
      <c r="G33" s="590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2">
      <c r="A34" t="s">
        <v>204</v>
      </c>
      <c r="C34"/>
      <c r="E34" s="590">
        <v>2</v>
      </c>
      <c r="F34" s="590" t="s">
        <v>7310</v>
      </c>
      <c r="G34" s="590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2">
      <c r="A35" t="s">
        <v>205</v>
      </c>
      <c r="C35"/>
      <c r="E35" s="590">
        <v>4</v>
      </c>
      <c r="F35" s="590" t="s">
        <v>7311</v>
      </c>
      <c r="G35" s="590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2">
      <c r="A36" t="s">
        <v>206</v>
      </c>
      <c r="C36"/>
      <c r="E36" s="590">
        <v>15</v>
      </c>
      <c r="F36" s="590" t="s">
        <v>7312</v>
      </c>
      <c r="G36" s="590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2">
      <c r="A37" t="s">
        <v>207</v>
      </c>
      <c r="C37"/>
      <c r="E37" s="590">
        <v>14</v>
      </c>
      <c r="F37" s="590" t="s">
        <v>7313</v>
      </c>
      <c r="G37" s="590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2">
      <c r="A38" t="s">
        <v>208</v>
      </c>
      <c r="C38"/>
      <c r="E38" s="590">
        <v>4</v>
      </c>
      <c r="F38" s="590" t="s">
        <v>7314</v>
      </c>
      <c r="G38" s="590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2">
      <c r="A39" t="s">
        <v>209</v>
      </c>
      <c r="C39"/>
      <c r="E39" s="590">
        <v>8</v>
      </c>
      <c r="F39" s="590" t="s">
        <v>7315</v>
      </c>
      <c r="G39" s="590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2">
      <c r="A40" t="s">
        <v>210</v>
      </c>
      <c r="C40"/>
      <c r="E40" s="590">
        <v>99</v>
      </c>
      <c r="F40" s="590" t="s">
        <v>7316</v>
      </c>
      <c r="G40" s="590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2">
      <c r="A41" t="s">
        <v>155</v>
      </c>
      <c r="C41"/>
      <c r="E41" s="590">
        <v>2</v>
      </c>
      <c r="F41" s="590" t="s">
        <v>6105</v>
      </c>
      <c r="G41" s="590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2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2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2">
      <c r="A44" s="19">
        <f ca="1">TODAY()</f>
        <v>45728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2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2">
      <c r="A46" s="194" t="s">
        <v>241</v>
      </c>
      <c r="B46" s="247"/>
      <c r="C46" s="35"/>
      <c r="D46" s="248"/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2">
      <c r="A47" t="s">
        <v>214</v>
      </c>
      <c r="C47"/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2">
      <c r="A48" t="s">
        <v>215</v>
      </c>
      <c r="C48"/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2">
      <c r="A49" t="s">
        <v>232</v>
      </c>
      <c r="C49"/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2">
      <c r="A50" t="s">
        <v>216</v>
      </c>
      <c r="C50"/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2">
      <c r="A51" t="s">
        <v>217</v>
      </c>
      <c r="C51"/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2">
      <c r="A52" t="s">
        <v>233</v>
      </c>
      <c r="C52"/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2">
      <c r="A53" t="s">
        <v>218</v>
      </c>
      <c r="C53"/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2">
      <c r="A54" t="s">
        <v>219</v>
      </c>
      <c r="C54"/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2">
      <c r="A55" t="s">
        <v>234</v>
      </c>
      <c r="C55"/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2">
      <c r="A56" t="s">
        <v>240</v>
      </c>
      <c r="C56"/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2">
      <c r="A57" t="s">
        <v>220</v>
      </c>
      <c r="C57"/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2">
      <c r="A58" t="s">
        <v>221</v>
      </c>
      <c r="C58"/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2">
      <c r="A59" t="s">
        <v>222</v>
      </c>
      <c r="C59"/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2">
      <c r="A60" t="s">
        <v>223</v>
      </c>
      <c r="C60"/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2">
      <c r="A61" t="s">
        <v>224</v>
      </c>
      <c r="C61"/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2">
      <c r="A62" t="s">
        <v>235</v>
      </c>
      <c r="C62"/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2">
      <c r="A63" t="s">
        <v>225</v>
      </c>
      <c r="C63"/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2">
      <c r="A64" t="s">
        <v>226</v>
      </c>
      <c r="C64"/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2">
      <c r="A65" t="s">
        <v>227</v>
      </c>
      <c r="C65"/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2">
      <c r="A66" t="s">
        <v>236</v>
      </c>
      <c r="C66"/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2">
      <c r="A67" t="s">
        <v>228</v>
      </c>
      <c r="C67"/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2">
      <c r="A68" t="s">
        <v>237</v>
      </c>
      <c r="C68"/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2">
      <c r="A69" t="s">
        <v>229</v>
      </c>
      <c r="C69"/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2">
      <c r="A70" t="s">
        <v>230</v>
      </c>
      <c r="C70"/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2">
      <c r="A71" t="s">
        <v>231</v>
      </c>
      <c r="C71"/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2">
      <c r="A72" t="s">
        <v>238</v>
      </c>
      <c r="C72"/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2">
      <c r="A73" t="s">
        <v>239</v>
      </c>
      <c r="C73"/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2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x14ac:dyDescent="0.2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2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2">
      <c r="A77" s="19">
        <f ca="1">TODAY()</f>
        <v>45728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2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2">
      <c r="A79" s="35" t="s">
        <v>20</v>
      </c>
      <c r="B79" s="247"/>
      <c r="C79" s="35"/>
      <c r="D79" s="248"/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2">
      <c r="A80" t="s">
        <v>21</v>
      </c>
      <c r="C80"/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2">
      <c r="A81" t="s">
        <v>22</v>
      </c>
      <c r="C81"/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2">
      <c r="A82" t="s">
        <v>23</v>
      </c>
      <c r="C82"/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2">
      <c r="A83" t="s">
        <v>24</v>
      </c>
      <c r="C83"/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2">
      <c r="A84" t="s">
        <v>25</v>
      </c>
      <c r="C84"/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2">
      <c r="A85" t="s">
        <v>26</v>
      </c>
      <c r="C85"/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2">
      <c r="A86" t="s">
        <v>27</v>
      </c>
      <c r="C86"/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2">
      <c r="A87" t="s">
        <v>28</v>
      </c>
      <c r="C87"/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2">
      <c r="A88" t="s">
        <v>29</v>
      </c>
      <c r="C88"/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2">
      <c r="A89" t="s">
        <v>10</v>
      </c>
      <c r="C89"/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2">
      <c r="A90" t="s">
        <v>30</v>
      </c>
      <c r="C90"/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2">
      <c r="A91" t="s">
        <v>31</v>
      </c>
      <c r="C91"/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2">
      <c r="A92" t="s">
        <v>32</v>
      </c>
      <c r="C92"/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2">
      <c r="A93" t="s">
        <v>33</v>
      </c>
      <c r="C93"/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2">
      <c r="A94" t="s">
        <v>34</v>
      </c>
      <c r="C94"/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2">
      <c r="A95" t="s">
        <v>35</v>
      </c>
      <c r="C95"/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2">
      <c r="A96" t="s">
        <v>36</v>
      </c>
      <c r="C96"/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2">
      <c r="A97" t="s">
        <v>37</v>
      </c>
      <c r="C97"/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2">
      <c r="A98" t="s">
        <v>38</v>
      </c>
      <c r="C98"/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2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2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2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2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2">
      <c r="A103" s="35" t="s">
        <v>11</v>
      </c>
      <c r="B103" s="247"/>
      <c r="C103" s="35"/>
      <c r="D103" s="248"/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2">
      <c r="A104" s="11" t="s">
        <v>21</v>
      </c>
      <c r="C104"/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2">
      <c r="A105" s="6" t="s">
        <v>39</v>
      </c>
      <c r="C105"/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2">
      <c r="A106" t="s">
        <v>40</v>
      </c>
      <c r="C106"/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2">
      <c r="A107" t="s">
        <v>41</v>
      </c>
      <c r="C107"/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2">
      <c r="A108" t="s">
        <v>42</v>
      </c>
      <c r="C108"/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2">
      <c r="A109" t="s">
        <v>43</v>
      </c>
      <c r="C109"/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2">
      <c r="A110" t="s">
        <v>141</v>
      </c>
      <c r="C110"/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2">
      <c r="A111" t="s">
        <v>44</v>
      </c>
      <c r="C111"/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2">
      <c r="A112" t="s">
        <v>45</v>
      </c>
      <c r="C112"/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2">
      <c r="A113" t="s">
        <v>46</v>
      </c>
      <c r="C113"/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2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2">
      <c r="A115" s="34" t="s">
        <v>133</v>
      </c>
      <c r="B115" s="247"/>
      <c r="C115" s="35"/>
      <c r="D115" s="248"/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2">
      <c r="A116" s="11" t="s">
        <v>47</v>
      </c>
      <c r="C116"/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2">
      <c r="A117" s="11" t="s">
        <v>134</v>
      </c>
      <c r="C117"/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2">
      <c r="A118" s="11" t="s">
        <v>142</v>
      </c>
      <c r="C118"/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2">
      <c r="A119" s="11" t="s">
        <v>143</v>
      </c>
      <c r="C119"/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2">
      <c r="A120" s="11" t="s">
        <v>49</v>
      </c>
      <c r="C120"/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2">
      <c r="A121" s="11" t="s">
        <v>144</v>
      </c>
      <c r="C121"/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2">
      <c r="A122" s="11" t="s">
        <v>50</v>
      </c>
      <c r="C122"/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2">
      <c r="A123" s="11" t="s">
        <v>12</v>
      </c>
      <c r="C123"/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2">
      <c r="A124" s="11" t="s">
        <v>145</v>
      </c>
      <c r="C124"/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2">
      <c r="A125" s="11" t="s">
        <v>146</v>
      </c>
      <c r="C125"/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2">
      <c r="A126" s="11" t="s">
        <v>246</v>
      </c>
      <c r="C126"/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2">
      <c r="A127" s="11" t="s">
        <v>194</v>
      </c>
      <c r="C127"/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2">
      <c r="A128" s="6" t="s">
        <v>51</v>
      </c>
      <c r="C128"/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2">
      <c r="A129" s="6" t="s">
        <v>253</v>
      </c>
      <c r="C129"/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2">
      <c r="A130" s="6" t="s">
        <v>147</v>
      </c>
      <c r="C130"/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2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2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2">
      <c r="A133" s="19">
        <f ca="1">TODAY()</f>
        <v>45728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2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2">
      <c r="A135" s="34" t="s">
        <v>129</v>
      </c>
      <c r="B135" s="247"/>
      <c r="C135" s="35"/>
      <c r="D135" s="248"/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2">
      <c r="A136" t="s">
        <v>166</v>
      </c>
      <c r="C136"/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2">
      <c r="A137" t="s">
        <v>167</v>
      </c>
      <c r="C137"/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2">
      <c r="A138" t="s">
        <v>168</v>
      </c>
      <c r="C138"/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2">
      <c r="A139" t="s">
        <v>169</v>
      </c>
      <c r="C139"/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2">
      <c r="A140" t="s">
        <v>170</v>
      </c>
      <c r="C140"/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2">
      <c r="A141" t="s">
        <v>171</v>
      </c>
      <c r="C141"/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2">
      <c r="A142" t="s">
        <v>172</v>
      </c>
      <c r="C142"/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2">
      <c r="A143" t="s">
        <v>173</v>
      </c>
      <c r="C143"/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2">
      <c r="A144" t="s">
        <v>174</v>
      </c>
      <c r="C144"/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2">
      <c r="A145" t="s">
        <v>175</v>
      </c>
      <c r="C145"/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2">
      <c r="A146" t="s">
        <v>176</v>
      </c>
      <c r="C146"/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2">
      <c r="A147" t="s">
        <v>177</v>
      </c>
      <c r="C147"/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2">
      <c r="A148" t="s">
        <v>178</v>
      </c>
      <c r="C148"/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2">
      <c r="A149" t="s">
        <v>179</v>
      </c>
      <c r="C149"/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2">
      <c r="A150" t="s">
        <v>180</v>
      </c>
      <c r="C150"/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2">
      <c r="A151" t="s">
        <v>181</v>
      </c>
      <c r="C151"/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2">
      <c r="A152" t="s">
        <v>182</v>
      </c>
      <c r="C152"/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2">
      <c r="A153" t="s">
        <v>183</v>
      </c>
      <c r="C153"/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2">
      <c r="A154" t="s">
        <v>184</v>
      </c>
      <c r="C154"/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2">
      <c r="A155" t="s">
        <v>185</v>
      </c>
      <c r="C155"/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2">
      <c r="A156" t="s">
        <v>13</v>
      </c>
      <c r="C156"/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2">
      <c r="A157" t="s">
        <v>186</v>
      </c>
      <c r="C157"/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2">
      <c r="A158" t="s">
        <v>187</v>
      </c>
      <c r="C158"/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2">
      <c r="A159" t="s">
        <v>188</v>
      </c>
      <c r="C159"/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2">
      <c r="A160" t="s">
        <v>189</v>
      </c>
      <c r="C160"/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2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2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2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2">
      <c r="A164" s="19">
        <f ca="1">TODAY()</f>
        <v>45728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2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2">
      <c r="A166" s="34" t="s">
        <v>52</v>
      </c>
      <c r="B166" s="247"/>
      <c r="C166" s="35"/>
      <c r="D166" s="248"/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2">
      <c r="A167" s="11" t="s">
        <v>53</v>
      </c>
      <c r="C167"/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2">
      <c r="A168" s="11" t="s">
        <v>247</v>
      </c>
      <c r="C168"/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2">
      <c r="A169" s="11" t="s">
        <v>54</v>
      </c>
      <c r="C169"/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2">
      <c r="A170" s="11" t="s">
        <v>55</v>
      </c>
      <c r="C170"/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2">
      <c r="A171" s="11" t="s">
        <v>56</v>
      </c>
      <c r="C171"/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2">
      <c r="A172" s="11" t="s">
        <v>57</v>
      </c>
      <c r="C172"/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2">
      <c r="A173" s="11" t="s">
        <v>58</v>
      </c>
      <c r="C173"/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2">
      <c r="A174" s="11" t="s">
        <v>148</v>
      </c>
      <c r="C174"/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2">
      <c r="A175" s="11" t="s">
        <v>59</v>
      </c>
      <c r="C175"/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2">
      <c r="A176" s="11" t="s">
        <v>165</v>
      </c>
      <c r="C176"/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2">
      <c r="A177" s="11" t="s">
        <v>60</v>
      </c>
      <c r="C177"/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2">
      <c r="A178" s="11" t="s">
        <v>149</v>
      </c>
      <c r="C178"/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2">
      <c r="A179" s="11" t="s">
        <v>150</v>
      </c>
      <c r="C179"/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2">
      <c r="A180" s="11" t="s">
        <v>81</v>
      </c>
      <c r="C180"/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2">
      <c r="A181" s="11" t="s">
        <v>151</v>
      </c>
      <c r="C181"/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2">
      <c r="A182" s="11" t="s">
        <v>152</v>
      </c>
      <c r="C182"/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2">
      <c r="A183" s="11" t="s">
        <v>153</v>
      </c>
      <c r="C183"/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2">
      <c r="A184" s="11" t="s">
        <v>254</v>
      </c>
      <c r="C184"/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2">
      <c r="A185" s="11" t="s">
        <v>154</v>
      </c>
      <c r="C185"/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2">
      <c r="A186" s="11" t="s">
        <v>155</v>
      </c>
      <c r="C186"/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2">
      <c r="A187" s="11" t="s">
        <v>14</v>
      </c>
      <c r="C187"/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2">
      <c r="A188" s="6" t="s">
        <v>61</v>
      </c>
      <c r="C188"/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x14ac:dyDescent="0.2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2">
      <c r="A190" s="35" t="s">
        <v>62</v>
      </c>
      <c r="B190" s="247"/>
      <c r="C190" s="35"/>
      <c r="D190" s="248"/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2">
      <c r="A191" s="6" t="s">
        <v>248</v>
      </c>
      <c r="C191"/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2">
      <c r="A192" s="6" t="s">
        <v>156</v>
      </c>
      <c r="C192"/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2">
      <c r="A193" s="11" t="s">
        <v>63</v>
      </c>
      <c r="C193"/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2">
      <c r="A194" s="11" t="s">
        <v>64</v>
      </c>
      <c r="C194"/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2">
      <c r="A195" t="s">
        <v>65</v>
      </c>
      <c r="C195"/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2">
      <c r="A196" t="s">
        <v>66</v>
      </c>
      <c r="C196"/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2">
      <c r="A197" t="s">
        <v>67</v>
      </c>
      <c r="C197"/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2">
      <c r="A198" t="s">
        <v>157</v>
      </c>
      <c r="C198"/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2">
      <c r="A199" t="s">
        <v>141</v>
      </c>
      <c r="C199"/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2">
      <c r="A200" t="s">
        <v>158</v>
      </c>
      <c r="C200"/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2">
      <c r="A201" t="s">
        <v>68</v>
      </c>
      <c r="C201"/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2">
      <c r="A202" t="s">
        <v>69</v>
      </c>
      <c r="C202"/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2">
      <c r="A203" t="s">
        <v>255</v>
      </c>
      <c r="C203"/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2">
      <c r="A204" t="s">
        <v>159</v>
      </c>
      <c r="C204"/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2">
      <c r="A205" t="s">
        <v>70</v>
      </c>
      <c r="C205"/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2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2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2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2">
      <c r="A209" s="35" t="s">
        <v>71</v>
      </c>
      <c r="B209" s="247"/>
      <c r="C209" s="35"/>
      <c r="D209" s="248"/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2">
      <c r="A210" s="11" t="s">
        <v>190</v>
      </c>
      <c r="B210"/>
      <c r="C210"/>
      <c r="D210"/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2">
      <c r="A211" t="s">
        <v>72</v>
      </c>
      <c r="C211"/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2">
      <c r="A212" t="s">
        <v>73</v>
      </c>
      <c r="C212"/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2">
      <c r="A213" t="s">
        <v>160</v>
      </c>
      <c r="C213"/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2">
      <c r="A214" t="s">
        <v>74</v>
      </c>
      <c r="C214"/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2">
      <c r="A215" t="s">
        <v>249</v>
      </c>
      <c r="C215"/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2">
      <c r="A216" t="s">
        <v>75</v>
      </c>
      <c r="C216"/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2">
      <c r="A217" t="s">
        <v>76</v>
      </c>
      <c r="C217"/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2">
      <c r="A218" t="s">
        <v>77</v>
      </c>
      <c r="C218"/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2">
      <c r="A219" t="s">
        <v>78</v>
      </c>
      <c r="C219"/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2">
      <c r="A220" t="s">
        <v>130</v>
      </c>
      <c r="C220"/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2">
      <c r="A221" t="s">
        <v>162</v>
      </c>
      <c r="C221"/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2">
      <c r="A222" t="s">
        <v>256</v>
      </c>
      <c r="C222"/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2">
      <c r="A223" t="s">
        <v>79</v>
      </c>
      <c r="C223"/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2">
      <c r="A224" t="s">
        <v>80</v>
      </c>
      <c r="C224"/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2">
      <c r="A225" t="s">
        <v>81</v>
      </c>
      <c r="C225"/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2">
      <c r="A226" t="s">
        <v>121</v>
      </c>
      <c r="C226"/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2">
      <c r="A227" t="s">
        <v>257</v>
      </c>
      <c r="C227"/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2">
      <c r="A228" t="s">
        <v>82</v>
      </c>
      <c r="C228"/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2">
      <c r="A229" t="s">
        <v>163</v>
      </c>
      <c r="C229"/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2">
      <c r="A230" t="s">
        <v>83</v>
      </c>
      <c r="C230"/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2">
      <c r="A231" t="s">
        <v>164</v>
      </c>
      <c r="C231"/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2">
      <c r="A232" t="s">
        <v>258</v>
      </c>
      <c r="C232"/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2">
      <c r="A233" t="s">
        <v>84</v>
      </c>
      <c r="C233"/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2">
      <c r="A234" t="s">
        <v>85</v>
      </c>
      <c r="C234"/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2">
      <c r="A235" t="s">
        <v>86</v>
      </c>
      <c r="C235"/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2">
      <c r="A236" t="s">
        <v>87</v>
      </c>
      <c r="C236"/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2">
      <c r="A237" t="s">
        <v>259</v>
      </c>
      <c r="C237"/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2">
      <c r="A238" s="37" t="s">
        <v>16</v>
      </c>
      <c r="B238" s="37"/>
      <c r="C238" s="37"/>
      <c r="D238" s="37"/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2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2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2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2">
      <c r="A242" t="s">
        <v>243</v>
      </c>
      <c r="BP242" s="6"/>
      <c r="BQ242" s="6"/>
      <c r="BR242" s="6"/>
    </row>
    <row r="248" spans="1:73" x14ac:dyDescent="0.2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J23" activeCellId="3" sqref="D6:D18 J6:J18 D23:D35 J23:J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2" x14ac:dyDescent="0.2">
      <c r="A1" s="1">
        <f ca="1">TODAY()</f>
        <v>45728</v>
      </c>
      <c r="G1" s="2" t="s">
        <v>127</v>
      </c>
      <c r="H1" s="3"/>
      <c r="I1" s="3"/>
      <c r="J1" s="3"/>
    </row>
    <row r="2" spans="1:12" x14ac:dyDescent="0.2">
      <c r="G2" s="2" t="s">
        <v>128</v>
      </c>
      <c r="H2" s="3"/>
      <c r="I2" s="3"/>
      <c r="J2" s="3"/>
      <c r="L2" s="8"/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2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2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2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2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2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2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2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2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2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2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2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2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2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2">
      <c r="G20" s="3" t="s">
        <v>2</v>
      </c>
      <c r="H20" s="3"/>
      <c r="I20" s="3"/>
      <c r="J20" s="3"/>
    </row>
    <row r="21" spans="1:12" x14ac:dyDescent="0.2">
      <c r="G21" s="3"/>
      <c r="H21" s="3"/>
      <c r="I21" s="3"/>
      <c r="J21" s="3"/>
    </row>
    <row r="22" spans="1:12" x14ac:dyDescent="0.2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2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2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2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2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2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2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2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2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2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2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2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2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2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1214"/>
  <sheetViews>
    <sheetView zoomScaleNormal="100" workbookViewId="0">
      <selection activeCell="B2" activeCellId="5" sqref="B160 B129 B98 B75 B43 B2"/>
    </sheetView>
  </sheetViews>
  <sheetFormatPr defaultRowHeight="12.75" x14ac:dyDescent="0.2"/>
  <cols>
    <col min="1" max="4" width="16.28515625" customWidth="1"/>
    <col min="5" max="7" width="16.28515625" style="6" customWidth="1"/>
    <col min="8" max="16" width="16.28515625" customWidth="1"/>
    <col min="17" max="22" width="15.5703125" customWidth="1"/>
    <col min="23" max="28" width="11.5703125" style="14" customWidth="1"/>
    <col min="29" max="29" width="12.28515625" style="245" customWidth="1"/>
    <col min="30" max="30" width="12" style="40" customWidth="1"/>
    <col min="31" max="31" width="10.42578125" style="246" customWidth="1"/>
    <col min="32" max="76" width="11.5703125" style="14" customWidth="1"/>
  </cols>
  <sheetData>
    <row r="1" spans="1:79" x14ac:dyDescent="0.2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2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2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2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2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2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2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2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2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2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2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2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2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2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2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2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2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2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2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2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2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2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2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2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2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2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2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2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2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2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2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2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2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2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2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2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2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2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2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2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2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2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2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2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2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2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2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2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2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2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2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2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2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2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2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2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2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2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2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2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2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2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2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2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2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2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2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2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2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2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2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2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2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2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2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2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2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2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2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2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2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2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2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2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2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2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2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2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2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2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2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2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2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2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2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2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2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2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2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2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2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2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2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2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2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2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2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2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2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2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2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2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2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2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2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2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2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2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2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2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2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2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2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2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2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2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2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2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2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2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2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2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2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2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2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2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2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2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2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2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2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2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2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2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2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2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2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2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2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2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2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2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2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2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2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2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2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2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2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2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2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2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2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2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2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2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2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2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2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2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2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2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2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2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2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2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2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2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2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2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2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2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2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2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2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2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2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2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2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2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2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2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2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2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2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2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2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2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2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2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2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2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2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2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2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2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2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2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2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2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2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2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2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2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2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2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2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2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2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2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2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2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2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2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2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2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2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2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2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2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2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2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2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2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2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2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2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2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2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2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2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2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2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2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2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2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2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2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2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2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2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2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2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2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2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2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2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2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2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2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2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2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2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2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2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2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2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2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2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2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2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2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2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2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2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2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2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2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2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2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2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2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2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2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2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2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2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2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2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2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2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2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2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2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2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2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2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2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2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2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2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2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2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2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2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2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2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2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2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2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2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2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2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2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2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2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2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2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2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2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2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2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2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2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2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2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2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2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2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2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2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2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2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2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2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2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2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2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2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2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2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2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2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2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2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2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2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2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2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2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2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2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2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2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2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2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2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2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2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2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2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2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2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2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2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2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2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2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2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2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2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2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2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2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2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2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2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2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2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2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2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2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2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2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2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2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2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2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2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2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2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2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2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2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2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2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2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2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2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2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2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2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2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2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2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2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2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2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2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2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2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2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2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2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2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2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2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2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2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2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2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2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2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2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2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2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2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2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2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2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2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2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2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2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2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2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2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2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2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2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2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2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2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2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2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2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2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2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2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2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2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2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2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2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2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2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2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2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2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2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2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2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2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2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2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2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2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2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2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2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2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2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2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2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2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2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2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2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2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2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2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2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2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2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2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2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2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2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2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2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2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2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2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2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2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2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2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2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2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2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2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2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2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2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2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2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2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2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2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2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2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2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2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2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2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2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2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2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2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2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2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2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2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2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2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2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2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2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2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2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2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2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2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2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2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2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2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2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2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2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2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2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2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2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2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2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2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2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2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2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2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2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2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2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2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2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2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2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2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2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2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2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2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2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2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2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2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2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2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2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2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2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2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2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2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2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2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2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2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2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2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2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2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2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2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2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2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2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2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2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2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2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2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2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2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2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2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2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2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2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2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2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2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2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2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2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2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2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2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2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2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2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2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2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2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2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2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2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2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2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2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2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2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2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2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2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2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2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2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2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2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2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2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2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2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2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2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2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2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2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2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2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2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2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2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2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2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2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2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2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2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2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2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2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2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2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2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2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2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2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2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2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2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2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2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2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2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2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2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2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2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2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2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2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2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2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2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2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2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2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2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2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2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2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2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2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2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2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2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2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2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2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2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2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2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2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2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2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2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2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2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2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2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2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2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2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2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2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2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2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2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2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2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2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2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2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2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2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2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2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2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2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2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2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2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2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2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2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2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2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2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2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2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2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2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2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2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2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2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2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2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2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2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2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2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2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2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2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2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2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2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2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2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2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2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2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2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2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2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2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2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2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2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2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2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2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2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2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2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2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2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2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2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2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2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2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2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2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2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2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2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2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2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2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2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2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2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2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2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2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2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2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2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2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2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2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2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2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2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2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2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2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2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2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2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2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2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2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2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2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2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2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2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2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2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2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2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2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2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2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2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2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2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2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2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2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2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2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2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2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2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2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2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2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2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2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2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2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2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2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2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2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2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2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2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2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2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2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2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2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2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2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2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2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2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2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2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2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2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2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2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2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2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2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2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2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2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2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2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2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2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2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2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2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2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2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2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2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2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2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2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2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2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2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2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2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2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2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2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2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2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2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2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2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2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2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2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2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2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2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2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2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2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2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2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2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2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2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2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2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2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2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2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2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2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2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2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2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2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2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2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2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2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2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2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2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2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2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2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2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2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2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2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2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2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2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2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2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2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2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2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2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2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2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2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2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2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2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2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2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2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2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2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2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2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2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2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2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2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2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2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2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2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2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2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2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2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2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2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2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2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2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2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2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2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2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2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2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2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2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2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2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2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2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2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2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2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2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2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2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2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2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2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2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2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2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2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2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2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2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2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2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2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2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2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2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2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2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2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2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2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2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2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2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2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2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2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2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2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2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2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2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2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2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2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2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2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2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2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2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2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2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2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2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2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2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2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2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2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2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2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2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2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2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2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2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2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2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2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2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2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2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2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2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2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2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2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2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2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2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2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2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2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2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2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2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2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2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2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2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2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2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2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2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2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2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2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2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2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2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2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2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2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2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2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2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2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2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2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2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2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2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2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2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2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2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2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2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2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2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2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2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2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2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2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2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2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2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2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2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2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2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2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2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2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2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2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2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2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2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2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2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2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2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2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2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2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2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2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2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2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2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2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2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2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2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2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2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2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2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2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2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2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2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2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2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2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2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2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2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2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2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2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2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2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2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2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2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2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2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2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2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2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2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2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2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2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2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2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2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2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2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2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2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2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2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2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2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2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2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2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2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2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2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2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2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2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2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2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2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2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2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2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2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2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2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2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2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2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2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2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2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2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2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2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2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2025-03-12T23:05:33Z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